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Données à saisir" sheetId="1" r:id="rId4"/>
    <sheet state="visible" name="Plan financier à imprimer" sheetId="2" r:id="rId5"/>
  </sheets>
  <definedNames/>
  <calcPr/>
  <extLst>
    <ext uri="GoogleSheetsCustomDataVersion2">
      <go:sheetsCustomData xmlns:go="http://customooxmlschemas.google.com/" r:id="rId6" roundtripDataChecksum="RwFO3BByttjtH0CG1f6OKEPBR07QFmKs4dnMoLLHLwI="/>
    </ext>
  </extLst>
</workbook>
</file>

<file path=xl/sharedStrings.xml><?xml version="1.0" encoding="utf-8"?>
<sst xmlns="http://schemas.openxmlformats.org/spreadsheetml/2006/main" count="386" uniqueCount="286">
  <si>
    <t>Saisissez dans cet onglet toutes les données de votre projet</t>
  </si>
  <si>
    <t>Le plan financier apparaitra dans l'onglet suivant</t>
  </si>
  <si>
    <t>Impôt sur le revenu</t>
  </si>
  <si>
    <t>Renseignez les cases BLEUES uniquement :</t>
  </si>
  <si>
    <t>Impôt sur les sociétés</t>
  </si>
  <si>
    <t>Votre prénom et nom :</t>
  </si>
  <si>
    <t>VERISO</t>
  </si>
  <si>
    <t>Votre projet :</t>
  </si>
  <si>
    <t>BTP</t>
  </si>
  <si>
    <t>Nom de votre projet ou description de votre activité</t>
  </si>
  <si>
    <t>Votre statut juridique :</t>
  </si>
  <si>
    <t>SARL</t>
  </si>
  <si>
    <t>Par exemple : SARL, Entreprise individuelle…</t>
  </si>
  <si>
    <t>Votre numéro de téléphone :</t>
  </si>
  <si>
    <t>Votre adresse e-mail :</t>
  </si>
  <si>
    <t>direction@veriso,ci</t>
  </si>
  <si>
    <t>Votre ville ou commune d'activité :</t>
  </si>
  <si>
    <t>Abidjan</t>
  </si>
  <si>
    <t>Votre devise :</t>
  </si>
  <si>
    <t>franc CFA</t>
  </si>
  <si>
    <t>Par exemple : Euro, franc CFA…</t>
  </si>
  <si>
    <t>Taux d'impôt sur les sociétés :</t>
  </si>
  <si>
    <t>18%</t>
  </si>
  <si>
    <r>
      <rPr>
        <rFont val="Calibri"/>
        <i/>
        <color theme="1"/>
        <sz val="11.0"/>
      </rPr>
      <t>Saisir obligatoirement un</t>
    </r>
    <r>
      <rPr>
        <rFont val="Calibri"/>
        <i/>
        <color rgb="FFFF0000"/>
        <sz val="11.0"/>
      </rPr>
      <t xml:space="preserve"> pourcentage</t>
    </r>
  </si>
  <si>
    <t>1) Vos besoins de démarrage :</t>
  </si>
  <si>
    <r>
      <rPr>
        <rFont val="Calibri"/>
        <i/>
        <color theme="1"/>
        <sz val="11.0"/>
      </rPr>
      <t xml:space="preserve">Listez toutes les dépenses ou investissements que vous devrez faire </t>
    </r>
    <r>
      <rPr>
        <rFont val="Calibri"/>
        <i/>
        <color theme="1"/>
        <sz val="11.0"/>
        <u/>
      </rPr>
      <t xml:space="preserve">avant même de démarrer l’activité, </t>
    </r>
    <r>
      <rPr>
        <rFont val="Calibri"/>
        <i/>
        <color rgb="FFFF0000"/>
        <sz val="11.0"/>
        <u/>
      </rPr>
      <t>en hors taxes (ou TTC si vous n'êtes pas soumis à la TVA)</t>
    </r>
  </si>
  <si>
    <t>Montant</t>
  </si>
  <si>
    <t xml:space="preserve">Frais d’établissement </t>
  </si>
  <si>
    <t>Ce sont les frais de création de l’entreprise (formalités)</t>
  </si>
  <si>
    <t>Frais d’ouverture de compteurs</t>
  </si>
  <si>
    <t>Compteurs d'eau, électricité, gaz…</t>
  </si>
  <si>
    <t>Logiciels, formations</t>
  </si>
  <si>
    <t>Dépôt marque, brevet, modèle</t>
  </si>
  <si>
    <t>Frais de dépôt ou d’enregistrement</t>
  </si>
  <si>
    <t>Droits d’entrée</t>
  </si>
  <si>
    <t>Par exemple pour intégrer un réseau de franchise</t>
  </si>
  <si>
    <t>Achat fonds de commerce ou parts</t>
  </si>
  <si>
    <t>Dans le cas d'une reprise</t>
  </si>
  <si>
    <t>Droit au bail</t>
  </si>
  <si>
    <t>Caution ou dépôt de garantie</t>
  </si>
  <si>
    <t>Frais de dossier</t>
  </si>
  <si>
    <t>Pour la signature de contrats de prêt</t>
  </si>
  <si>
    <t>Frais de notaire ou d’avocat</t>
  </si>
  <si>
    <t>Pour la signature des contrats et baux commerciaux</t>
  </si>
  <si>
    <t>Enseigne et éléments de communication</t>
  </si>
  <si>
    <t>Cartes de visite, brochures, logo, site internet, éléments graphiques</t>
  </si>
  <si>
    <t>Achat immobilier</t>
  </si>
  <si>
    <t>Acquisition d'immeuble</t>
  </si>
  <si>
    <t>Travaux et aménagements</t>
  </si>
  <si>
    <t>Pour l'aménagement du local</t>
  </si>
  <si>
    <t>Matériel</t>
  </si>
  <si>
    <t>Matériel, outillage, machines, véhicules…</t>
  </si>
  <si>
    <t>Matériel de bureau</t>
  </si>
  <si>
    <t>Fournitures, ordinateur, imprimante</t>
  </si>
  <si>
    <t>Stock de matières et produits</t>
  </si>
  <si>
    <t>Matières premières, produits finis ou semi-finis</t>
  </si>
  <si>
    <t>Trésorerie de départ</t>
  </si>
  <si>
    <t>Somme d’argent gardée en prévision du démarrage de l’activité pour financer le cycle d'exploitation</t>
  </si>
  <si>
    <t>TOTAL</t>
  </si>
  <si>
    <t xml:space="preserve">  Durée d'amortissement des investissements :</t>
  </si>
  <si>
    <r>
      <rPr>
        <rFont val="Calibri"/>
        <i/>
        <color theme="1"/>
        <sz val="11.0"/>
      </rPr>
      <t xml:space="preserve"> (</t>
    </r>
    <r>
      <rPr>
        <rFont val="Calibri"/>
        <b/>
        <i/>
        <color rgb="FFFF0000"/>
        <sz val="11.0"/>
        <u/>
      </rPr>
      <t>obligatoire</t>
    </r>
    <r>
      <rPr>
        <rFont val="Calibri"/>
        <i/>
        <color rgb="FFFF0000"/>
        <sz val="11.0"/>
      </rPr>
      <t xml:space="preserve"> ;</t>
    </r>
    <r>
      <rPr>
        <rFont val="Calibri"/>
        <i/>
        <color theme="1"/>
        <sz val="11.0"/>
      </rPr>
      <t xml:space="preserve"> durée de vie des acquisitions de départ, en années)</t>
    </r>
  </si>
  <si>
    <t>Montant à amortir</t>
  </si>
  <si>
    <t>Année 1</t>
  </si>
  <si>
    <t>Année 2</t>
  </si>
  <si>
    <t>Année 3</t>
  </si>
  <si>
    <t>Année 4</t>
  </si>
  <si>
    <t>Année 5</t>
  </si>
  <si>
    <t>Année 6</t>
  </si>
  <si>
    <t>Année 7</t>
  </si>
  <si>
    <t>Année 8</t>
  </si>
  <si>
    <t>Année 9</t>
  </si>
  <si>
    <t>Année 10</t>
  </si>
  <si>
    <t>2) Le financement de vos besoins de démarrage :</t>
  </si>
  <si>
    <t>Apport personnel ou familial</t>
  </si>
  <si>
    <t>Apports en nature (en valeur)</t>
  </si>
  <si>
    <t>(saisir taux)</t>
  </si>
  <si>
    <t>(saisir la durée en mois)</t>
  </si>
  <si>
    <t>Prêt n°1 (nom de la banque)</t>
  </si>
  <si>
    <t>Prêt n°2 (nom de la banque)</t>
  </si>
  <si>
    <t>Prêt n°3 (nom de la banque)</t>
  </si>
  <si>
    <t>Subvention n°1 (libellé)</t>
  </si>
  <si>
    <t>Subvention n°2 (libellé)</t>
  </si>
  <si>
    <t>Autre financement (libellé)</t>
  </si>
  <si>
    <t>Analyse linéaire</t>
  </si>
  <si>
    <t>mensualité</t>
  </si>
  <si>
    <t>total à rembourser</t>
  </si>
  <si>
    <t>principal mensuel</t>
  </si>
  <si>
    <t>Intérêt / mois</t>
  </si>
  <si>
    <t>Intérêts sur toute la durée</t>
  </si>
  <si>
    <t>Intérêts année 1</t>
  </si>
  <si>
    <t>Intérêts année 2</t>
  </si>
  <si>
    <t>Intérêts année 3</t>
  </si>
  <si>
    <t>Principal année 1</t>
  </si>
  <si>
    <t>Principal année 2</t>
  </si>
  <si>
    <t>Principal année 3</t>
  </si>
  <si>
    <t>Montant prêt n°1</t>
  </si>
  <si>
    <t>Montant prêt n°2</t>
  </si>
  <si>
    <t>Montant prêt n°3</t>
  </si>
  <si>
    <t>3) Vos charges fixes :</t>
  </si>
  <si>
    <r>
      <rPr>
        <rFont val="Calibri"/>
        <i/>
        <color theme="1"/>
        <sz val="11.0"/>
      </rPr>
      <t xml:space="preserve">Listez vos charges courantes récurrentes, </t>
    </r>
    <r>
      <rPr>
        <rFont val="Calibri"/>
        <i/>
        <color rgb="FFFF0000"/>
        <sz val="11.0"/>
        <u/>
      </rPr>
      <t>en hors taxe (ou TTC si vous n'êtes pas soumis à la TVA).</t>
    </r>
  </si>
  <si>
    <t>Montant année 1</t>
  </si>
  <si>
    <t>Montant année 2</t>
  </si>
  <si>
    <t>Montant année 3</t>
  </si>
  <si>
    <t>Assurances</t>
  </si>
  <si>
    <t>Téléphone, internet</t>
  </si>
  <si>
    <t>Autres abonnements</t>
  </si>
  <si>
    <t>Carburant</t>
  </si>
  <si>
    <t>Frais de déplacement et hébergement</t>
  </si>
  <si>
    <t>Eau, électricité, gaz</t>
  </si>
  <si>
    <t>Mutuelle</t>
  </si>
  <si>
    <t>Fournitures diverses</t>
  </si>
  <si>
    <t>Entretien matériel et vêtements</t>
  </si>
  <si>
    <t>Nettoyage des locaux</t>
  </si>
  <si>
    <t>Budget publicité et communication</t>
  </si>
  <si>
    <t>Loyer et charges locatives</t>
  </si>
  <si>
    <t>Expert comptable, avocats</t>
  </si>
  <si>
    <t>Frais bancaires et terminal carte bleue</t>
  </si>
  <si>
    <t>Taxes, impôts locaux</t>
  </si>
  <si>
    <t>Autres charges (inscrire libellé ci-dessous) :</t>
  </si>
  <si>
    <t>Libellé autre charge 1 (supprimer si inutile)</t>
  </si>
  <si>
    <t>Libellé autre charge 2 (supprimer si inutile)</t>
  </si>
  <si>
    <t>Libellé autre charge 3 (supprimer si inutile)</t>
  </si>
  <si>
    <t>4) Votre chiffre d'affaires de la première année :</t>
  </si>
  <si>
    <r>
      <rPr>
        <rFont val="Calibri"/>
        <i/>
        <color theme="1"/>
        <sz val="11.0"/>
      </rPr>
      <t>Prévoyez ici le chiffre d'affaires de votre activité (</t>
    </r>
    <r>
      <rPr>
        <rFont val="Calibri"/>
        <i/>
        <color rgb="FFFF0000"/>
        <sz val="11.0"/>
        <u/>
      </rPr>
      <t>hors taxes</t>
    </r>
    <r>
      <rPr>
        <rFont val="Calibri"/>
        <i/>
        <color theme="1"/>
        <sz val="11.0"/>
      </rPr>
      <t>).</t>
    </r>
  </si>
  <si>
    <r>
      <rPr>
        <rFont val="Calibri"/>
        <b/>
        <color theme="1"/>
        <sz val="14.0"/>
      </rPr>
      <t xml:space="preserve">Année 1 - </t>
    </r>
    <r>
      <rPr>
        <rFont val="Calibri"/>
        <b/>
        <color rgb="FFFF0000"/>
        <sz val="14.0"/>
        <u/>
      </rPr>
      <t>Vente de marchandises</t>
    </r>
  </si>
  <si>
    <t>Nombre de jours travaillés</t>
  </si>
  <si>
    <t>Chiffre d'affaires moyen / jour</t>
  </si>
  <si>
    <t>Chiffre d'affaires mensuel</t>
  </si>
  <si>
    <r>
      <rPr>
        <rFont val="Calibri"/>
        <b/>
        <color theme="1"/>
        <sz val="14.0"/>
      </rPr>
      <t xml:space="preserve">Année 1 - </t>
    </r>
    <r>
      <rPr>
        <rFont val="Calibri"/>
        <b/>
        <color rgb="FFFF0000"/>
        <sz val="14.0"/>
        <u/>
      </rPr>
      <t>Services</t>
    </r>
  </si>
  <si>
    <t>Mois 1</t>
  </si>
  <si>
    <t>Mois 2</t>
  </si>
  <si>
    <t>Mois 3</t>
  </si>
  <si>
    <t>Mois 4</t>
  </si>
  <si>
    <t>Mois 5</t>
  </si>
  <si>
    <t>Mois 6</t>
  </si>
  <si>
    <t>Mois 7</t>
  </si>
  <si>
    <t>Mois 8</t>
  </si>
  <si>
    <t>Mois 9</t>
  </si>
  <si>
    <t>Mois 10</t>
  </si>
  <si>
    <t>Mois 11</t>
  </si>
  <si>
    <t>Mois 12</t>
  </si>
  <si>
    <t xml:space="preserve">  Pourcentage d'augmentation du chiffre d'affaire entre l'année 1 et l'année 2 :</t>
  </si>
  <si>
    <t>% d'augmentation du chiffre d'affaire entre l'année 1 et l'année 2 :</t>
  </si>
  <si>
    <t xml:space="preserve">  Pourcentage d'augmentation du chiffre d'affaire entre l'année 2 et l'année 3 :</t>
  </si>
  <si>
    <t>% d'augmentation du chiffre d'affaire entre l'année 2 et l'année 3 :</t>
  </si>
  <si>
    <t>5) Vos charges variables :</t>
  </si>
  <si>
    <t>Les charges variables sont liées au niveau d’activité ou à la production. Il s’agit des achats de marchandises destinées à être revendues, des achats de matières destinées à être transformées, des commissions versées à des agents commerciaux…</t>
  </si>
  <si>
    <t>Quel est, en % du prix de vente, le coût d'achat de vos marchandises ?</t>
  </si>
  <si>
    <t xml:space="preserve"> (concerne uniquement le chiffre d'affaires vente de marchandises)</t>
  </si>
  <si>
    <t>6) Votre besoin en fonds de roulement :</t>
  </si>
  <si>
    <r>
      <rPr>
        <rFont val="Calibri"/>
        <color theme="1"/>
        <sz val="11.0"/>
      </rPr>
      <t xml:space="preserve">Durée moyenne des crédits accordés aux clients </t>
    </r>
    <r>
      <rPr>
        <rFont val="Calibri"/>
        <b/>
        <color theme="1"/>
        <sz val="11.0"/>
      </rPr>
      <t>en jours</t>
    </r>
  </si>
  <si>
    <t xml:space="preserve"> (temps qu'un client met pour vous payer)</t>
  </si>
  <si>
    <r>
      <rPr>
        <rFont val="Calibri"/>
        <color theme="1"/>
        <sz val="11.0"/>
      </rPr>
      <t xml:space="preserve">Durée moyenne des dettes fournisseurs </t>
    </r>
    <r>
      <rPr>
        <rFont val="Calibri"/>
        <b/>
        <color theme="1"/>
        <sz val="11.0"/>
      </rPr>
      <t>en jours</t>
    </r>
  </si>
  <si>
    <t xml:space="preserve"> (temps que vous mettez pour payer un fournisseur)</t>
  </si>
  <si>
    <t>7) Salaires employés et rémunération chef d'entreprise</t>
  </si>
  <si>
    <r>
      <rPr>
        <rFont val="Calibri"/>
        <color theme="1"/>
      </rPr>
      <t xml:space="preserve">Salaires employés </t>
    </r>
    <r>
      <rPr>
        <rFont val="Calibri"/>
        <b/>
        <color theme="1"/>
        <sz val="11.0"/>
      </rPr>
      <t>(net)</t>
    </r>
  </si>
  <si>
    <r>
      <rPr>
        <rFont val="Calibri"/>
        <i/>
        <color theme="1"/>
        <sz val="10.0"/>
      </rPr>
      <t xml:space="preserve">  (saisir des chiffres </t>
    </r>
    <r>
      <rPr>
        <rFont val="Calibri"/>
        <i/>
        <color theme="1"/>
        <sz val="10.0"/>
        <u/>
      </rPr>
      <t>annuels</t>
    </r>
    <r>
      <rPr>
        <rFont val="Calibri"/>
        <i/>
        <color theme="1"/>
        <sz val="10.0"/>
      </rPr>
      <t>)</t>
    </r>
  </si>
  <si>
    <t>Cotisations sociales employés</t>
  </si>
  <si>
    <r>
      <rPr>
        <rFont val="Calibri"/>
        <i/>
        <color theme="1"/>
        <sz val="10.0"/>
      </rPr>
      <t xml:space="preserve">  (saisir des chiffres </t>
    </r>
    <r>
      <rPr>
        <rFont val="Calibri"/>
        <i/>
        <color theme="1"/>
        <sz val="10.0"/>
        <u/>
      </rPr>
      <t>annuels</t>
    </r>
    <r>
      <rPr>
        <rFont val="Calibri"/>
        <i/>
        <color theme="1"/>
        <sz val="10.0"/>
      </rPr>
      <t>)</t>
    </r>
  </si>
  <si>
    <r>
      <rPr>
        <rFont val="Calibri"/>
        <color theme="1"/>
      </rPr>
      <t xml:space="preserve">Rémunération </t>
    </r>
    <r>
      <rPr>
        <rFont val="Calibri"/>
        <b/>
        <color theme="1"/>
        <sz val="11.0"/>
      </rPr>
      <t>nette</t>
    </r>
    <r>
      <rPr>
        <rFont val="Calibri"/>
        <color theme="1"/>
        <sz val="11.0"/>
      </rPr>
      <t xml:space="preserve"> dirigeant(s)</t>
    </r>
  </si>
  <si>
    <r>
      <rPr>
        <rFont val="Calibri"/>
        <i/>
        <color theme="1"/>
        <sz val="10.0"/>
      </rPr>
      <t xml:space="preserve">  (saisir des chiffres </t>
    </r>
    <r>
      <rPr>
        <rFont val="Calibri"/>
        <i/>
        <color theme="1"/>
        <sz val="10.0"/>
        <u/>
      </rPr>
      <t>annuels</t>
    </r>
    <r>
      <rPr>
        <rFont val="Calibri"/>
        <i/>
        <color theme="1"/>
        <sz val="10.0"/>
      </rPr>
      <t>)</t>
    </r>
  </si>
  <si>
    <t>Cotisations sociales dirigeant(s)</t>
  </si>
  <si>
    <r>
      <rPr>
        <rFont val="Calibri"/>
        <i/>
        <color theme="1"/>
        <sz val="10.0"/>
      </rPr>
      <t xml:space="preserve">  (saisir des chiffres </t>
    </r>
    <r>
      <rPr>
        <rFont val="Calibri"/>
        <i/>
        <color theme="1"/>
        <sz val="10.0"/>
        <u/>
      </rPr>
      <t>annuels</t>
    </r>
    <r>
      <rPr>
        <rFont val="Calibri"/>
        <i/>
        <color theme="1"/>
        <sz val="10.0"/>
      </rPr>
      <t>)</t>
    </r>
  </si>
  <si>
    <t>8) Contrôle de votre seuil de rentabilité :</t>
  </si>
  <si>
    <t>1ère année</t>
  </si>
  <si>
    <t>D'après les éléments que vous avez indiqués, votre projet est :</t>
  </si>
  <si>
    <t>9) Contrôle du niveau de votre trésorerie de départ :</t>
  </si>
  <si>
    <t>D'après les éléments que vous avez indiqués, votre trésorerie de départ est :</t>
  </si>
  <si>
    <r>
      <rPr>
        <rFont val="Calibri"/>
        <b/>
        <color rgb="FF974806"/>
        <sz val="20.0"/>
      </rPr>
      <t xml:space="preserve">10) Visualisez et imprimez votre plan financier : </t>
    </r>
    <r>
      <rPr>
        <rFont val="Calibri"/>
        <b/>
        <color rgb="FF974806"/>
        <sz val="20.0"/>
        <u/>
      </rPr>
      <t>voir onglet suivant</t>
    </r>
  </si>
  <si>
    <t>Investissements et financements</t>
  </si>
  <si>
    <t>Salaires et charges sociales</t>
  </si>
  <si>
    <t>Compte de résultats prévisionnel sur 3 ans</t>
  </si>
  <si>
    <t>Soldes intermédiaires de gestion</t>
  </si>
  <si>
    <t>Seuil de rentabilité économique</t>
  </si>
  <si>
    <t>Plan de financement à trois ans</t>
  </si>
  <si>
    <t>Budget prévisionnel de trésorerie</t>
  </si>
  <si>
    <t>Budget prévisionnel de trésorerie (suite)</t>
  </si>
  <si>
    <t>Informations</t>
  </si>
  <si>
    <t>Accompagnement</t>
  </si>
  <si>
    <t>Conseil</t>
  </si>
  <si>
    <t>Création d'entreprise</t>
  </si>
  <si>
    <t>Projet :</t>
  </si>
  <si>
    <t>Hors TVA</t>
  </si>
  <si>
    <t>Porteur de projet :</t>
  </si>
  <si>
    <t xml:space="preserve"> INVESTISSEMENTS</t>
  </si>
  <si>
    <t>Montant hors taxes</t>
  </si>
  <si>
    <t>Statut juridique :</t>
  </si>
  <si>
    <t xml:space="preserve"> Produits d'exploitation</t>
  </si>
  <si>
    <t>Chiffre d'affaires HT vente de marchandises</t>
  </si>
  <si>
    <t>%</t>
  </si>
  <si>
    <t xml:space="preserve"> Ventes + Production réelle</t>
  </si>
  <si>
    <t>Première année</t>
  </si>
  <si>
    <t>Immobilisations incorporelles</t>
  </si>
  <si>
    <t>Chiffre d'affaires HT services</t>
  </si>
  <si>
    <t>Achats consommés</t>
  </si>
  <si>
    <t xml:space="preserve"> Charges d'exploitation</t>
  </si>
  <si>
    <t>Chiffre d'affaires</t>
  </si>
  <si>
    <t>Total des coûts variables</t>
  </si>
  <si>
    <t>Etude financière 
prévisionnelle sur 3 ans</t>
  </si>
  <si>
    <t>Ventes + production réelle</t>
  </si>
  <si>
    <t>Marge sur coûts variables</t>
  </si>
  <si>
    <t xml:space="preserve">   Immobilisations</t>
  </si>
  <si>
    <t>Rémunération du (des) dirigeants</t>
  </si>
  <si>
    <t xml:space="preserve"> Taux de marge sur coûts variables</t>
  </si>
  <si>
    <t>Acquisition des stocks</t>
  </si>
  <si>
    <t>Apport personnel</t>
  </si>
  <si>
    <t>% augmentation</t>
  </si>
  <si>
    <t xml:space="preserve"> Marge brute</t>
  </si>
  <si>
    <t xml:space="preserve"> Marge globale</t>
  </si>
  <si>
    <t>Coûts fixes</t>
  </si>
  <si>
    <t>Variation du Besoin en fonds de roulement</t>
  </si>
  <si>
    <t>Emprunts</t>
  </si>
  <si>
    <t xml:space="preserve"> Charges sociales du (des) dirigeant(s)</t>
  </si>
  <si>
    <t xml:space="preserve"> Charges externes</t>
  </si>
  <si>
    <t>Charges externes</t>
  </si>
  <si>
    <t xml:space="preserve"> Total des charges</t>
  </si>
  <si>
    <t>Remboursement d'emprunts</t>
  </si>
  <si>
    <t>Subventions</t>
  </si>
  <si>
    <t xml:space="preserve"> Valeur ajoutée</t>
  </si>
  <si>
    <t>Résultat courant avant impôts</t>
  </si>
  <si>
    <t xml:space="preserve"> Total des besoins</t>
  </si>
  <si>
    <t>Autres financements</t>
  </si>
  <si>
    <t>Salaires des employés</t>
  </si>
  <si>
    <t>Impôts et taxes</t>
  </si>
  <si>
    <t xml:space="preserve"> Seuil de rentabilité (chiffre d'affaires)</t>
  </si>
  <si>
    <t>Vente de marchandises</t>
  </si>
  <si>
    <t>Charges de personnel</t>
  </si>
  <si>
    <t>Excédent / insuffisance</t>
  </si>
  <si>
    <t>Vente de services</t>
  </si>
  <si>
    <t xml:space="preserve"> Charges sociales employés</t>
  </si>
  <si>
    <t xml:space="preserve"> Excédent brut d'exploitation</t>
  </si>
  <si>
    <t>Point mort en chiffre d'affaires par jour ouvré</t>
  </si>
  <si>
    <t>Chiffre d'affaires (total)</t>
  </si>
  <si>
    <t>Dotation aux amortissements</t>
  </si>
  <si>
    <t>Immobilisations corporelles</t>
  </si>
  <si>
    <t xml:space="preserve"> Résultat d'exploitation</t>
  </si>
  <si>
    <t>Capacité d'auto-financement</t>
  </si>
  <si>
    <t>Charges financières</t>
  </si>
  <si>
    <t xml:space="preserve"> Total des ressources</t>
  </si>
  <si>
    <t>Immobilisations (total)</t>
  </si>
  <si>
    <t>Détail des amortissements</t>
  </si>
  <si>
    <t>Résultat financier</t>
  </si>
  <si>
    <t>Variation de trésorerie</t>
  </si>
  <si>
    <t xml:space="preserve"> Résultat courant</t>
  </si>
  <si>
    <t>Solde de trésorerie</t>
  </si>
  <si>
    <t>Échéances emprunt</t>
  </si>
  <si>
    <t xml:space="preserve"> Résultat de l'exercice</t>
  </si>
  <si>
    <t>Achats de marchandises</t>
  </si>
  <si>
    <t>Capacité d'autofinancement</t>
  </si>
  <si>
    <t>Rappel trésorerie début année 1 :</t>
  </si>
  <si>
    <t>Besoin en fonds de roulement</t>
  </si>
  <si>
    <t>Amortissements incorporels</t>
  </si>
  <si>
    <t>TOTAL BESOINS</t>
  </si>
  <si>
    <t>Analyse clients / fournisseurs :</t>
  </si>
  <si>
    <t xml:space="preserve"> FINANCEMENT DES INVESTISSEMENTS</t>
  </si>
  <si>
    <t>délai jours</t>
  </si>
  <si>
    <t>Total charges de personnel</t>
  </si>
  <si>
    <t xml:space="preserve"> Besoins</t>
  </si>
  <si>
    <t>Volume crédit client HT</t>
  </si>
  <si>
    <t>Total des décaissements</t>
  </si>
  <si>
    <t xml:space="preserve">Apport personnel </t>
  </si>
  <si>
    <t>Salaires employés</t>
  </si>
  <si>
    <t xml:space="preserve"> Ressources</t>
  </si>
  <si>
    <t>Total des encaissements</t>
  </si>
  <si>
    <t>Charges sociales employés</t>
  </si>
  <si>
    <t>Volume dettes fournisseurs HT</t>
  </si>
  <si>
    <t>Solde précédent</t>
  </si>
  <si>
    <t>Prélèvement dirigeant(s)</t>
  </si>
  <si>
    <t xml:space="preserve"> Besoin en fonds de roulement</t>
  </si>
  <si>
    <t>Solde du mois</t>
  </si>
  <si>
    <t>Emprunt</t>
  </si>
  <si>
    <t>taux</t>
  </si>
  <si>
    <t>durée mois</t>
  </si>
  <si>
    <t>Amortissements corporels</t>
  </si>
  <si>
    <t>Charges sociales dirigeant(s)</t>
  </si>
  <si>
    <t>Solde de trésorerie (cumul)</t>
  </si>
  <si>
    <t>Frais bancaires, charges financières</t>
  </si>
  <si>
    <t>Dotations aux amortissements</t>
  </si>
  <si>
    <t xml:space="preserve"> + Dotation aux amortissements</t>
  </si>
  <si>
    <t xml:space="preserve"> Résultat avant impôts</t>
  </si>
  <si>
    <t xml:space="preserve"> - Remboursement des emprunts</t>
  </si>
  <si>
    <t>Autofinancement net</t>
  </si>
  <si>
    <t xml:space="preserve"> Résultat net comptable (résultat de l'exercice)</t>
  </si>
  <si>
    <t>TOTAL RESSOURCES</t>
  </si>
  <si>
    <t>Total amortissements</t>
  </si>
  <si>
    <t>Chiffre à prendre en compte pour le calcul RSI EI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</si>
</sst>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5">
    <numFmt numFmtId="164" formatCode="0#&quot; &quot;##&quot; &quot;##&quot; &quot;##&quot; &quot;##"/>
    <numFmt numFmtId="165" formatCode="_-* #,##0\ _€_-;\-* #,##0\ _€_-;_-* &quot;-&quot;??\ _€_-;_-@"/>
    <numFmt numFmtId="166" formatCode="_-* #,##0.00\ _€_-;\-* #,##0.00\ _€_-;_-* &quot;-&quot;??\ _€_-;_-@"/>
    <numFmt numFmtId="167" formatCode="#,##0.00\ &quot;€&quot;;[Red]\-#,##0.00\ &quot;€&quot;"/>
    <numFmt numFmtId="168" formatCode="D/M/YYYY"/>
  </numFmts>
  <fonts count="47">
    <font>
      <sz val="11.0"/>
      <color theme="1"/>
      <name val="Calibri"/>
      <scheme val="minor"/>
    </font>
    <font>
      <b/>
      <sz val="18.0"/>
      <color theme="1"/>
      <name val="Calibri"/>
    </font>
    <font>
      <b/>
      <sz val="16.0"/>
      <color rgb="FFC00000"/>
      <name val="Calibri"/>
    </font>
    <font>
      <b/>
      <u/>
      <sz val="16.0"/>
      <color theme="10"/>
      <name val="Calibri"/>
    </font>
    <font>
      <color theme="1"/>
      <name val="Calibri"/>
      <scheme val="minor"/>
    </font>
    <font>
      <b/>
      <i/>
      <sz val="14.0"/>
      <color rgb="FF8DB3E2"/>
      <name val="Calibri"/>
    </font>
    <font>
      <b/>
      <sz val="11.0"/>
      <color theme="1"/>
      <name val="Calibri"/>
    </font>
    <font>
      <sz val="11.0"/>
      <color theme="1"/>
      <name val="Calibri"/>
    </font>
    <font/>
    <font>
      <i/>
      <sz val="11.0"/>
      <color theme="1"/>
      <name val="Calibri"/>
    </font>
    <font>
      <u/>
      <sz val="11.0"/>
      <color rgb="FF0000FF"/>
      <name val="Calibri"/>
    </font>
    <font>
      <b/>
      <sz val="14.0"/>
      <color rgb="FF974806"/>
      <name val="Calibri"/>
    </font>
    <font>
      <b/>
      <i/>
      <sz val="11.0"/>
      <color theme="1"/>
      <name val="Calibri"/>
    </font>
    <font>
      <i/>
      <sz val="11.0"/>
      <color rgb="FFFF0000"/>
      <name val="Calibri"/>
    </font>
    <font>
      <b/>
      <sz val="12.0"/>
      <color theme="1"/>
      <name val="Calibri"/>
    </font>
    <font>
      <sz val="16.0"/>
      <color theme="10"/>
      <name val="Calibri"/>
    </font>
    <font>
      <b/>
      <i/>
      <u/>
      <sz val="11.0"/>
      <color rgb="FFFF0000"/>
      <name val="Calibri"/>
    </font>
    <font>
      <b/>
      <i/>
      <sz val="11.0"/>
      <color rgb="FFFF0000"/>
      <name val="Calibri"/>
    </font>
    <font>
      <b/>
      <sz val="11.0"/>
      <color theme="0"/>
      <name val="Calibri"/>
    </font>
    <font>
      <b/>
      <sz val="14.0"/>
      <color theme="1"/>
      <name val="Calibri"/>
    </font>
    <font>
      <i/>
      <sz val="10.0"/>
      <color theme="1"/>
      <name val="Calibri"/>
    </font>
    <font>
      <b/>
      <u/>
      <sz val="20.0"/>
      <color theme="0"/>
      <name val="Calibri"/>
    </font>
    <font>
      <b/>
      <i/>
      <sz val="11.0"/>
      <color rgb="FFC00000"/>
      <name val="Calibri"/>
    </font>
    <font>
      <sz val="11.0"/>
      <color rgb="FFC00000"/>
      <name val="Calibri"/>
    </font>
    <font>
      <b/>
      <sz val="12.0"/>
      <color rgb="FF974806"/>
      <name val="Calibri"/>
    </font>
    <font>
      <b/>
      <sz val="20.0"/>
      <color rgb="FF974806"/>
      <name val="Calibri"/>
    </font>
    <font>
      <b/>
      <i/>
      <sz val="12.0"/>
      <color rgb="FF76923C"/>
      <name val="Calibri"/>
    </font>
    <font>
      <b/>
      <sz val="20.0"/>
      <color theme="1"/>
      <name val="Calibri"/>
    </font>
    <font>
      <b/>
      <i/>
      <sz val="18.0"/>
      <color theme="1"/>
      <name val="Calibri"/>
    </font>
    <font>
      <sz val="9.0"/>
      <color theme="1"/>
      <name val="Calibri"/>
    </font>
    <font>
      <i/>
      <sz val="9.0"/>
      <color theme="1"/>
      <name val="Calibri"/>
    </font>
    <font>
      <b/>
      <sz val="10.0"/>
      <color theme="1"/>
      <name val="Calibri"/>
    </font>
    <font>
      <b/>
      <sz val="9.0"/>
      <color theme="1"/>
      <name val="Calibri"/>
    </font>
    <font>
      <sz val="10.0"/>
      <color theme="1"/>
      <name val="Calibri"/>
    </font>
    <font>
      <b/>
      <i/>
      <sz val="14.0"/>
      <color theme="1"/>
      <name val="Calibri"/>
    </font>
    <font>
      <b/>
      <sz val="34.0"/>
      <color theme="1"/>
      <name val="Calibri"/>
    </font>
    <font>
      <b/>
      <sz val="26.0"/>
      <color theme="1"/>
      <name val="Calibri"/>
    </font>
    <font>
      <b/>
      <sz val="16.0"/>
      <color theme="1"/>
      <name val="Calibri"/>
    </font>
    <font>
      <b/>
      <sz val="24.0"/>
      <color rgb="FFC75F09"/>
      <name val="Calibri"/>
    </font>
    <font>
      <sz val="12.0"/>
      <color theme="1"/>
      <name val="Tahoma"/>
    </font>
    <font>
      <b/>
      <i/>
      <sz val="16.0"/>
      <color theme="1"/>
      <name val="Calibri"/>
    </font>
    <font>
      <b/>
      <sz val="14.0"/>
      <color theme="1"/>
      <name val="Tahoma"/>
    </font>
    <font>
      <b/>
      <sz val="10.0"/>
      <color theme="1"/>
      <name val="Tahoma"/>
    </font>
    <font>
      <b/>
      <i/>
      <sz val="9.0"/>
      <color theme="1"/>
      <name val="Calibri"/>
    </font>
    <font>
      <sz val="9.0"/>
      <color theme="0"/>
      <name val="Calibri"/>
    </font>
    <font>
      <sz val="11.0"/>
      <color theme="0"/>
      <name val="Calibri"/>
    </font>
    <font>
      <b/>
      <sz val="9.0"/>
      <color theme="0"/>
      <name val="Calibri"/>
    </font>
  </fonts>
  <fills count="5">
    <fill>
      <patternFill patternType="none"/>
    </fill>
    <fill>
      <patternFill patternType="lightGray"/>
    </fill>
    <fill>
      <patternFill patternType="solid">
        <fgColor rgb="FFB8CCE4"/>
        <bgColor rgb="FFB8CCE4"/>
      </patternFill>
    </fill>
    <fill>
      <patternFill patternType="solid">
        <fgColor theme="0"/>
        <bgColor theme="0"/>
      </patternFill>
    </fill>
    <fill>
      <patternFill patternType="solid">
        <fgColor rgb="FFD8D8D8"/>
        <bgColor rgb="FFD8D8D8"/>
      </patternFill>
    </fill>
  </fills>
  <borders count="87">
    <border/>
    <border>
      <left/>
      <top/>
      <bottom/>
    </border>
    <border>
      <right/>
      <top/>
      <bottom/>
    </border>
    <border>
      <left/>
      <right/>
      <top/>
      <bottom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dotted">
        <color rgb="FF000000"/>
      </left>
      <right/>
      <top/>
      <bottom/>
    </border>
    <border>
      <left/>
      <right style="dotted">
        <color rgb="FF000000"/>
      </right>
      <top/>
      <bottom/>
    </border>
    <border>
      <left style="dotted">
        <color rgb="FF000000"/>
      </left>
      <right style="dotted">
        <color rgb="FF000000"/>
      </right>
      <top/>
      <bottom/>
    </border>
    <border>
      <left style="thick">
        <color rgb="FF000000"/>
      </lef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ck">
        <color rgb="FF000000"/>
      </left>
      <top style="thick">
        <color rgb="FF000000"/>
      </top>
    </border>
    <border>
      <top style="thick">
        <color rgb="FF000000"/>
      </top>
    </border>
    <border>
      <right style="thick">
        <color rgb="FF000000"/>
      </right>
      <top style="thick">
        <color rgb="FF000000"/>
      </top>
    </border>
    <border>
      <left style="medium">
        <color rgb="FF000000"/>
      </left>
      <top style="medium">
        <color rgb="FF000000"/>
      </top>
    </border>
    <border>
      <top style="medium">
        <color rgb="FF000000"/>
      </top>
    </border>
    <border>
      <right style="medium">
        <color rgb="FF000000"/>
      </right>
      <top style="medium">
        <color rgb="FF000000"/>
      </top>
    </border>
    <border>
      <right style="thick">
        <color rgb="FF000000"/>
      </right>
    </border>
    <border>
      <left style="medium">
        <color rgb="FF000000"/>
      </left>
    </border>
    <border>
      <right style="medium">
        <color rgb="FF000000"/>
      </right>
    </border>
    <border>
      <left style="medium">
        <color rgb="FF000000"/>
      </left>
      <bottom style="medium">
        <color rgb="FF000000"/>
      </bottom>
    </border>
    <border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left style="thick">
        <color rgb="FF000000"/>
      </left>
      <bottom style="thick">
        <color rgb="FF000000"/>
      </bottom>
    </border>
    <border>
      <bottom style="thick">
        <color rgb="FF000000"/>
      </bottom>
    </border>
    <border>
      <right style="thick">
        <color rgb="FF000000"/>
      </right>
      <bottom style="thick">
        <color rgb="FF000000"/>
      </bottom>
    </border>
    <border>
      <left style="thin">
        <color rgb="FF000000"/>
      </left>
      <right/>
      <top style="thin">
        <color rgb="FF000000"/>
      </top>
    </border>
    <border>
      <left style="dotted">
        <color rgb="FF000000"/>
      </left>
      <right style="dotted">
        <color rgb="FF000000"/>
      </right>
      <top style="thin">
        <color rgb="FF000000"/>
      </top>
    </border>
    <border>
      <left/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/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/>
      <bottom style="thin">
        <color rgb="FF000000"/>
      </bottom>
    </border>
    <border>
      <left style="dotted">
        <color rgb="FF000000"/>
      </left>
      <right style="dotted">
        <color rgb="FF000000"/>
      </right>
      <bottom style="thin">
        <color rgb="FF000000"/>
      </bottom>
    </border>
    <border>
      <left/>
      <right style="thin">
        <color rgb="FF000000"/>
      </right>
      <bottom style="thin">
        <color rgb="FF000000"/>
      </bottom>
    </border>
    <border>
      <left style="thin">
        <color rgb="FF000000"/>
      </left>
      <right style="dotted">
        <color rgb="FF000000"/>
      </right>
      <top style="thin">
        <color rgb="FF000000"/>
      </top>
    </border>
    <border>
      <left style="dotted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/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left style="thin">
        <color rgb="FF000000"/>
      </left>
      <right style="dotted">
        <color rgb="FF000000"/>
      </right>
      <bottom style="thin">
        <color rgb="FF000000"/>
      </bottom>
    </border>
    <border>
      <left style="dotted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</border>
    <border>
      <left style="dotted">
        <color rgb="FF000000"/>
      </left>
      <right style="dotted">
        <color rgb="FF000000"/>
      </right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/>
      <bottom/>
    </border>
    <border>
      <left style="dotted">
        <color rgb="FF000000"/>
      </left>
      <right style="dotted">
        <color rgb="FF000000"/>
      </right>
      <bottom/>
    </border>
    <border>
      <left/>
      <right style="thin">
        <color rgb="FF000000"/>
      </right>
      <bottom/>
    </border>
    <border>
      <left style="thin">
        <color rgb="FF000000"/>
      </left>
      <right/>
      <top style="thin">
        <color rgb="FF000000"/>
      </top>
      <bottom/>
    </border>
    <border>
      <left style="dotted">
        <color rgb="FF000000"/>
      </left>
      <right style="dotted">
        <color rgb="FF000000"/>
      </right>
      <top style="thin">
        <color rgb="FF000000"/>
      </top>
      <bottom/>
    </border>
    <border>
      <left/>
      <right style="thin">
        <color rgb="FF000000"/>
      </right>
      <top style="thin">
        <color rgb="FF000000"/>
      </top>
      <bottom/>
    </border>
    <border>
      <left style="dotted">
        <color rgb="FF000000"/>
      </left>
      <right/>
      <top style="thin">
        <color rgb="FF000000"/>
      </top>
    </border>
    <border>
      <left style="medium">
        <color rgb="FF000000"/>
      </left>
      <right style="medium">
        <color rgb="FF000000"/>
      </right>
      <top style="medium">
        <color rgb="FF000000"/>
      </top>
    </border>
    <border>
      <left style="thin">
        <color rgb="FF000000"/>
      </left>
      <right/>
      <top/>
      <bottom style="thin">
        <color rgb="FF000000"/>
      </bottom>
    </border>
    <border>
      <left style="dotted">
        <color rgb="FF000000"/>
      </left>
      <right style="dotted">
        <color rgb="FF000000"/>
      </right>
      <top/>
      <bottom style="thin">
        <color rgb="FF000000"/>
      </bottom>
    </border>
    <border>
      <left/>
      <right style="thin">
        <color rgb="FF000000"/>
      </right>
      <top/>
      <bottom style="thin">
        <color rgb="FF000000"/>
      </bottom>
    </border>
    <border>
      <left style="dotted">
        <color rgb="FF000000"/>
      </left>
      <right/>
      <bottom style="thin">
        <color rgb="FF000000"/>
      </bottom>
    </border>
    <border>
      <left style="medium">
        <color rgb="FF000000"/>
      </left>
      <right style="medium">
        <color rgb="FF000000"/>
      </right>
      <bottom style="thin">
        <color rgb="FF000000"/>
      </bottom>
    </border>
    <border>
      <left style="dotted">
        <color rgb="FF000000"/>
      </left>
      <right style="thin">
        <color rgb="FF000000"/>
      </right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left/>
      <right/>
      <top style="thin">
        <color rgb="FF000000"/>
      </top>
      <bottom style="thin">
        <color rgb="FF000000"/>
      </bottom>
    </border>
    <border>
      <left style="dotted">
        <color rgb="FF000000"/>
      </left>
      <right style="dotted">
        <color rgb="FF000000"/>
      </right>
      <top style="thin">
        <color rgb="FF000000"/>
      </top>
      <bottom style="thin">
        <color rgb="FF000000"/>
      </bottom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 style="dotted">
        <color rgb="FF000000"/>
      </left>
      <top style="thin">
        <color rgb="FF000000"/>
      </top>
    </border>
    <border>
      <left style="medium">
        <color rgb="FF000000"/>
      </left>
      <right style="medium">
        <color rgb="FF000000"/>
      </right>
      <top style="thin">
        <color rgb="FF000000"/>
      </top>
    </border>
    <border>
      <left style="thin">
        <color rgb="FF000000"/>
      </left>
      <right style="dotted">
        <color rgb="FF000000"/>
      </right>
    </border>
    <border>
      <left style="dotted">
        <color rgb="FF000000"/>
      </left>
    </border>
    <border>
      <left style="medium">
        <color rgb="FF000000"/>
      </left>
      <right style="medium">
        <color rgb="FF000000"/>
      </right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dotted">
        <color rgb="FF000000"/>
      </right>
      <top style="thin">
        <color rgb="FF000000"/>
      </top>
      <bottom style="thin">
        <color rgb="FF000000"/>
      </bottom>
    </border>
    <border>
      <left style="dotted">
        <color rgb="FF000000"/>
      </left>
      <right/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dotted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right/>
      <top style="thin">
        <color rgb="FF000000"/>
      </top>
      <bottom/>
    </border>
    <border>
      <left/>
      <right style="dotted">
        <color rgb="FF000000"/>
      </right>
      <top style="thin">
        <color rgb="FF000000"/>
      </top>
      <bottom/>
    </border>
    <border>
      <left/>
      <right style="thin">
        <color rgb="FF000000"/>
      </right>
      <top/>
      <bottom/>
    </border>
    <border>
      <left/>
      <right style="dotted">
        <color rgb="FF000000"/>
      </right>
      <top style="thin">
        <color rgb="FF000000"/>
      </top>
      <bottom style="thin">
        <color rgb="FF000000"/>
      </bottom>
    </border>
    <border>
      <left style="dotted">
        <color rgb="FF000000"/>
      </left>
      <bottom style="thin">
        <color rgb="FF000000"/>
      </bottom>
    </border>
    <border>
      <left style="medium">
        <color rgb="FF000000"/>
      </left>
      <right style="medium">
        <color rgb="FF000000"/>
      </right>
      <bottom style="medium">
        <color rgb="FF000000"/>
      </bottom>
    </border>
    <border>
      <right style="dotted">
        <color rgb="FF000000"/>
      </right>
    </border>
    <border>
      <right style="dotted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305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2" numFmtId="0" xfId="0" applyFont="1"/>
    <xf borderId="0" fillId="0" fontId="3" numFmtId="0" xfId="0" applyAlignment="1" applyFont="1">
      <alignment shrinkToFit="0" vertical="center" wrapText="1"/>
    </xf>
    <xf borderId="0" fillId="0" fontId="4" numFmtId="0" xfId="0" applyFont="1"/>
    <xf borderId="0" fillId="0" fontId="5" numFmtId="0" xfId="0" applyFont="1"/>
    <xf borderId="0" fillId="0" fontId="6" numFmtId="0" xfId="0" applyFont="1"/>
    <xf borderId="1" fillId="2" fontId="7" numFmtId="0" xfId="0" applyAlignment="1" applyBorder="1" applyFill="1" applyFont="1">
      <alignment horizontal="left" readingOrder="0"/>
    </xf>
    <xf borderId="2" fillId="0" fontId="8" numFmtId="0" xfId="0" applyBorder="1" applyFont="1"/>
    <xf borderId="0" fillId="0" fontId="9" numFmtId="0" xfId="0" applyAlignment="1" applyFont="1">
      <alignment horizontal="left"/>
    </xf>
    <xf borderId="1" fillId="2" fontId="7" numFmtId="164" xfId="0" applyAlignment="1" applyBorder="1" applyFont="1" applyNumberFormat="1">
      <alignment horizontal="left" readingOrder="0"/>
    </xf>
    <xf borderId="1" fillId="2" fontId="10" numFmtId="0" xfId="0" applyAlignment="1" applyBorder="1" applyFont="1">
      <alignment horizontal="left" readingOrder="0"/>
    </xf>
    <xf borderId="1" fillId="2" fontId="7" numFmtId="49" xfId="0" applyAlignment="1" applyBorder="1" applyFont="1" applyNumberFormat="1">
      <alignment horizontal="left"/>
    </xf>
    <xf borderId="3" fillId="2" fontId="7" numFmtId="49" xfId="0" applyAlignment="1" applyBorder="1" applyFont="1" applyNumberFormat="1">
      <alignment horizontal="left" readingOrder="0"/>
    </xf>
    <xf borderId="0" fillId="0" fontId="11" numFmtId="0" xfId="0" applyFont="1"/>
    <xf borderId="0" fillId="0" fontId="12" numFmtId="0" xfId="0" applyAlignment="1" applyFont="1">
      <alignment horizontal="center"/>
    </xf>
    <xf borderId="0" fillId="0" fontId="7" numFmtId="0" xfId="0" applyAlignment="1" applyFont="1">
      <alignment horizontal="left"/>
    </xf>
    <xf borderId="3" fillId="2" fontId="7" numFmtId="165" xfId="0" applyBorder="1" applyFont="1" applyNumberFormat="1"/>
    <xf borderId="0" fillId="0" fontId="6" numFmtId="0" xfId="0" applyAlignment="1" applyFont="1">
      <alignment horizontal="right"/>
    </xf>
    <xf borderId="4" fillId="0" fontId="6" numFmtId="165" xfId="0" applyBorder="1" applyFont="1" applyNumberFormat="1"/>
    <xf borderId="0" fillId="0" fontId="13" numFmtId="0" xfId="0" applyAlignment="1" applyFont="1">
      <alignment horizontal="left"/>
    </xf>
    <xf borderId="0" fillId="0" fontId="14" numFmtId="0" xfId="0" applyFont="1"/>
    <xf borderId="3" fillId="2" fontId="7" numFmtId="1" xfId="0" applyAlignment="1" applyBorder="1" applyFont="1" applyNumberFormat="1">
      <alignment horizontal="center"/>
    </xf>
    <xf borderId="0" fillId="0" fontId="9" numFmtId="0" xfId="0" applyFont="1"/>
    <xf borderId="0" fillId="0" fontId="6" numFmtId="0" xfId="0" applyAlignment="1" applyFont="1">
      <alignment horizontal="left"/>
    </xf>
    <xf borderId="5" fillId="0" fontId="6" numFmtId="166" xfId="0" applyAlignment="1" applyBorder="1" applyFont="1" applyNumberFormat="1">
      <alignment horizontal="left"/>
    </xf>
    <xf borderId="6" fillId="0" fontId="6" numFmtId="0" xfId="0" applyAlignment="1" applyBorder="1" applyFont="1">
      <alignment horizontal="left"/>
    </xf>
    <xf borderId="7" fillId="0" fontId="6" numFmtId="0" xfId="0" applyAlignment="1" applyBorder="1" applyFont="1">
      <alignment horizontal="left"/>
    </xf>
    <xf borderId="0" fillId="0" fontId="7" numFmtId="165" xfId="0" applyAlignment="1" applyFont="1" applyNumberFormat="1">
      <alignment horizontal="center"/>
    </xf>
    <xf borderId="0" fillId="0" fontId="7" numFmtId="0" xfId="0" applyAlignment="1" applyFont="1">
      <alignment horizontal="center"/>
    </xf>
    <xf borderId="0" fillId="0" fontId="6" numFmtId="166" xfId="0" applyAlignment="1" applyFont="1" applyNumberFormat="1">
      <alignment horizontal="left"/>
    </xf>
    <xf borderId="0" fillId="0" fontId="15" numFmtId="0" xfId="0" applyAlignment="1" applyFont="1">
      <alignment shrinkToFit="0" vertical="center" wrapText="1"/>
    </xf>
    <xf borderId="0" fillId="0" fontId="16" numFmtId="0" xfId="0" applyAlignment="1" applyFont="1">
      <alignment horizontal="left"/>
    </xf>
    <xf borderId="3" fillId="2" fontId="7" numFmtId="0" xfId="0" applyAlignment="1" applyBorder="1" applyFont="1">
      <alignment horizontal="left"/>
    </xf>
    <xf borderId="8" fillId="2" fontId="9" numFmtId="10" xfId="0" applyAlignment="1" applyBorder="1" applyFont="1" applyNumberFormat="1">
      <alignment horizontal="left"/>
    </xf>
    <xf borderId="8" fillId="2" fontId="9" numFmtId="0" xfId="0" applyAlignment="1" applyBorder="1" applyFont="1">
      <alignment horizontal="center"/>
    </xf>
    <xf borderId="0" fillId="0" fontId="7" numFmtId="13" xfId="0" applyFont="1" applyNumberFormat="1"/>
    <xf borderId="0" fillId="0" fontId="7" numFmtId="166" xfId="0" applyFont="1" applyNumberFormat="1"/>
    <xf borderId="0" fillId="0" fontId="17" numFmtId="0" xfId="0" applyAlignment="1" applyFont="1">
      <alignment horizontal="left"/>
    </xf>
    <xf borderId="0" fillId="0" fontId="6" numFmtId="166" xfId="0" applyFont="1" applyNumberFormat="1"/>
    <xf borderId="0" fillId="0" fontId="6" numFmtId="166" xfId="0" applyAlignment="1" applyFont="1" applyNumberFormat="1">
      <alignment horizontal="right"/>
    </xf>
    <xf borderId="0" fillId="0" fontId="6" numFmtId="166" xfId="0" applyAlignment="1" applyFont="1" applyNumberFormat="1">
      <alignment horizontal="center"/>
    </xf>
    <xf borderId="0" fillId="0" fontId="7" numFmtId="0" xfId="0" applyAlignment="1" applyFont="1">
      <alignment horizontal="right"/>
    </xf>
    <xf borderId="0" fillId="0" fontId="6" numFmtId="167" xfId="0" applyAlignment="1" applyFont="1" applyNumberFormat="1">
      <alignment horizontal="right"/>
    </xf>
    <xf borderId="0" fillId="0" fontId="6" numFmtId="167" xfId="0" applyFont="1" applyNumberFormat="1"/>
    <xf borderId="0" fillId="0" fontId="7" numFmtId="2" xfId="0" applyFont="1" applyNumberFormat="1"/>
    <xf borderId="0" fillId="0" fontId="18" numFmtId="2" xfId="0" applyFont="1" applyNumberFormat="1"/>
    <xf borderId="0" fillId="0" fontId="6" numFmtId="2" xfId="0" applyFont="1" applyNumberFormat="1"/>
    <xf borderId="0" fillId="0" fontId="12" numFmtId="0" xfId="0" applyAlignment="1" applyFont="1">
      <alignment horizontal="right"/>
    </xf>
    <xf borderId="9" fillId="2" fontId="7" numFmtId="165" xfId="0" applyBorder="1" applyFont="1" applyNumberFormat="1"/>
    <xf borderId="10" fillId="2" fontId="7" numFmtId="165" xfId="0" applyBorder="1" applyFont="1" applyNumberFormat="1"/>
    <xf borderId="8" fillId="2" fontId="7" numFmtId="165" xfId="0" applyBorder="1" applyFont="1" applyNumberFormat="1"/>
    <xf borderId="9" fillId="2" fontId="7" numFmtId="166" xfId="0" applyAlignment="1" applyBorder="1" applyFont="1" applyNumberFormat="1">
      <alignment horizontal="left"/>
    </xf>
    <xf borderId="0" fillId="0" fontId="7" numFmtId="165" xfId="0" applyFont="1" applyNumberFormat="1"/>
    <xf borderId="0" fillId="0" fontId="19" numFmtId="0" xfId="0" applyAlignment="1" applyFont="1">
      <alignment horizontal="left" vertical="center"/>
    </xf>
    <xf borderId="0" fillId="0" fontId="6" numFmtId="0" xfId="0" applyAlignment="1" applyFont="1">
      <alignment horizontal="right" shrinkToFit="0" vertical="center" wrapText="1"/>
    </xf>
    <xf borderId="11" fillId="0" fontId="19" numFmtId="0" xfId="0" applyAlignment="1" applyBorder="1" applyFont="1">
      <alignment horizontal="center" vertical="center"/>
    </xf>
    <xf borderId="0" fillId="0" fontId="7" numFmtId="17" xfId="0" applyAlignment="1" applyFont="1" applyNumberFormat="1">
      <alignment horizontal="left"/>
    </xf>
    <xf borderId="3" fillId="2" fontId="7" numFmtId="0" xfId="0" applyBorder="1" applyFont="1"/>
    <xf borderId="11" fillId="0" fontId="7" numFmtId="17" xfId="0" applyAlignment="1" applyBorder="1" applyFont="1" applyNumberFormat="1">
      <alignment horizontal="left"/>
    </xf>
    <xf borderId="11" fillId="0" fontId="6" numFmtId="0" xfId="0" applyAlignment="1" applyBorder="1" applyFont="1">
      <alignment horizontal="left"/>
    </xf>
    <xf borderId="11" fillId="0" fontId="7" numFmtId="0" xfId="0" applyBorder="1" applyFont="1"/>
    <xf borderId="3" fillId="2" fontId="7" numFmtId="9" xfId="0" applyAlignment="1" applyBorder="1" applyFont="1" applyNumberFormat="1">
      <alignment horizontal="center"/>
    </xf>
    <xf borderId="11" fillId="0" fontId="14" numFmtId="0" xfId="0" applyAlignment="1" applyBorder="1" applyFont="1">
      <alignment horizontal="left"/>
    </xf>
    <xf borderId="0" fillId="0" fontId="9" numFmtId="0" xfId="0" applyAlignment="1" applyFont="1">
      <alignment horizontal="left" shrinkToFit="0" wrapText="1"/>
    </xf>
    <xf borderId="0" fillId="0" fontId="14" numFmtId="0" xfId="0" applyAlignment="1" applyFont="1">
      <alignment horizontal="left"/>
    </xf>
    <xf borderId="12" fillId="2" fontId="7" numFmtId="9" xfId="0" applyAlignment="1" applyBorder="1" applyFont="1" applyNumberFormat="1">
      <alignment horizontal="center"/>
    </xf>
    <xf borderId="0" fillId="0" fontId="20" numFmtId="0" xfId="0" applyFont="1"/>
    <xf borderId="0" fillId="0" fontId="21" numFmtId="0" xfId="0" applyAlignment="1" applyFont="1">
      <alignment shrinkToFit="0" vertical="center" wrapText="1"/>
    </xf>
    <xf borderId="12" fillId="2" fontId="7" numFmtId="0" xfId="0" applyAlignment="1" applyBorder="1" applyFont="1">
      <alignment horizontal="center"/>
    </xf>
    <xf borderId="0" fillId="0" fontId="22" numFmtId="0" xfId="0" applyFont="1"/>
    <xf borderId="0" fillId="0" fontId="23" numFmtId="0" xfId="0" applyFont="1"/>
    <xf borderId="0" fillId="0" fontId="7" numFmtId="0" xfId="0" applyFont="1"/>
    <xf borderId="4" fillId="0" fontId="24" numFmtId="0" xfId="0" applyAlignment="1" applyBorder="1" applyFont="1">
      <alignment horizontal="center"/>
    </xf>
    <xf borderId="3" fillId="3" fontId="17" numFmtId="0" xfId="0" applyBorder="1" applyFill="1" applyFont="1"/>
    <xf borderId="3" fillId="3" fontId="7" numFmtId="0" xfId="0" applyBorder="1" applyFont="1"/>
    <xf borderId="0" fillId="0" fontId="25" numFmtId="0" xfId="0" applyFont="1"/>
    <xf borderId="0" fillId="0" fontId="26" numFmtId="0" xfId="0" applyAlignment="1" applyFont="1">
      <alignment horizontal="left"/>
    </xf>
    <xf borderId="13" fillId="0" fontId="7" numFmtId="0" xfId="0" applyBorder="1" applyFont="1"/>
    <xf borderId="14" fillId="0" fontId="7" numFmtId="0" xfId="0" applyBorder="1" applyFont="1"/>
    <xf borderId="15" fillId="0" fontId="7" numFmtId="0" xfId="0" applyBorder="1" applyFont="1"/>
    <xf borderId="16" fillId="0" fontId="27" numFmtId="0" xfId="0" applyAlignment="1" applyBorder="1" applyFont="1">
      <alignment horizontal="center" vertical="center"/>
    </xf>
    <xf borderId="17" fillId="0" fontId="8" numFmtId="0" xfId="0" applyBorder="1" applyFont="1"/>
    <xf borderId="18" fillId="0" fontId="8" numFmtId="0" xfId="0" applyBorder="1" applyFont="1"/>
    <xf borderId="19" fillId="0" fontId="7" numFmtId="0" xfId="0" applyBorder="1" applyFont="1"/>
    <xf borderId="20" fillId="0" fontId="8" numFmtId="0" xfId="0" applyBorder="1" applyFont="1"/>
    <xf borderId="21" fillId="0" fontId="8" numFmtId="0" xfId="0" applyBorder="1" applyFont="1"/>
    <xf borderId="22" fillId="0" fontId="8" numFmtId="0" xfId="0" applyBorder="1" applyFont="1"/>
    <xf borderId="23" fillId="0" fontId="8" numFmtId="0" xfId="0" applyBorder="1" applyFont="1"/>
    <xf borderId="24" fillId="0" fontId="8" numFmtId="0" xfId="0" applyBorder="1" applyFont="1"/>
    <xf borderId="0" fillId="0" fontId="28" numFmtId="0" xfId="0" applyAlignment="1" applyFont="1">
      <alignment horizontal="left" vertical="center"/>
    </xf>
    <xf borderId="25" fillId="0" fontId="7" numFmtId="0" xfId="0" applyBorder="1" applyFont="1"/>
    <xf borderId="26" fillId="0" fontId="7" numFmtId="0" xfId="0" applyBorder="1" applyFont="1"/>
    <xf borderId="26" fillId="0" fontId="29" numFmtId="0" xfId="0" applyAlignment="1" applyBorder="1" applyFont="1">
      <alignment vertical="top"/>
    </xf>
    <xf borderId="27" fillId="0" fontId="30" numFmtId="0" xfId="0" applyAlignment="1" applyBorder="1" applyFont="1">
      <alignment horizontal="right"/>
    </xf>
    <xf borderId="28" fillId="4" fontId="6" numFmtId="0" xfId="0" applyAlignment="1" applyBorder="1" applyFill="1" applyFont="1">
      <alignment horizontal="center" vertical="center"/>
    </xf>
    <xf borderId="29" fillId="4" fontId="6" numFmtId="0" xfId="0" applyAlignment="1" applyBorder="1" applyFont="1">
      <alignment horizontal="center" vertical="center"/>
    </xf>
    <xf borderId="30" fillId="4" fontId="6" numFmtId="0" xfId="0" applyAlignment="1" applyBorder="1" applyFont="1">
      <alignment horizontal="center" vertical="center"/>
    </xf>
    <xf borderId="31" fillId="4" fontId="6" numFmtId="0" xfId="0" applyAlignment="1" applyBorder="1" applyFont="1">
      <alignment horizontal="left" vertical="center"/>
    </xf>
    <xf borderId="32" fillId="0" fontId="8" numFmtId="0" xfId="0" applyBorder="1" applyFont="1"/>
    <xf borderId="33" fillId="0" fontId="8" numFmtId="0" xfId="0" applyBorder="1" applyFont="1"/>
    <xf borderId="34" fillId="4" fontId="6" numFmtId="0" xfId="0" applyAlignment="1" applyBorder="1" applyFont="1">
      <alignment horizontal="center" shrinkToFit="0" vertical="center" wrapText="1"/>
    </xf>
    <xf borderId="0" fillId="0" fontId="6" numFmtId="0" xfId="0" applyAlignment="1" applyFont="1">
      <alignment vertical="center"/>
    </xf>
    <xf borderId="35" fillId="0" fontId="8" numFmtId="0" xfId="0" applyBorder="1" applyFont="1"/>
    <xf borderId="36" fillId="0" fontId="8" numFmtId="0" xfId="0" applyBorder="1" applyFont="1"/>
    <xf borderId="37" fillId="0" fontId="8" numFmtId="0" xfId="0" applyBorder="1" applyFont="1"/>
    <xf borderId="38" fillId="4" fontId="6" numFmtId="0" xfId="0" applyAlignment="1" applyBorder="1" applyFont="1">
      <alignment horizontal="center" vertical="center"/>
    </xf>
    <xf borderId="39" fillId="4" fontId="6" numFmtId="0" xfId="0" applyAlignment="1" applyBorder="1" applyFont="1">
      <alignment horizontal="center" vertical="center"/>
    </xf>
    <xf borderId="40" fillId="0" fontId="8" numFmtId="0" xfId="0" applyBorder="1" applyFont="1"/>
    <xf borderId="41" fillId="0" fontId="8" numFmtId="0" xfId="0" applyBorder="1" applyFont="1"/>
    <xf borderId="42" fillId="0" fontId="8" numFmtId="0" xfId="0" applyBorder="1" applyFont="1"/>
    <xf borderId="43" fillId="0" fontId="8" numFmtId="0" xfId="0" applyBorder="1" applyFont="1"/>
    <xf borderId="31" fillId="0" fontId="31" numFmtId="0" xfId="0" applyBorder="1" applyFont="1"/>
    <xf borderId="32" fillId="0" fontId="31" numFmtId="0" xfId="0" applyAlignment="1" applyBorder="1" applyFont="1">
      <alignment vertical="center"/>
    </xf>
    <xf borderId="29" fillId="0" fontId="32" numFmtId="165" xfId="0" applyAlignment="1" applyBorder="1" applyFont="1" applyNumberFormat="1">
      <alignment vertical="center"/>
    </xf>
    <xf borderId="44" fillId="0" fontId="32" numFmtId="165" xfId="0" applyAlignment="1" applyBorder="1" applyFont="1" applyNumberFormat="1">
      <alignment vertical="center"/>
    </xf>
    <xf borderId="45" fillId="0" fontId="8" numFmtId="0" xfId="0" applyBorder="1" applyFont="1"/>
    <xf borderId="46" fillId="0" fontId="8" numFmtId="0" xfId="0" applyBorder="1" applyFont="1"/>
    <xf borderId="31" fillId="0" fontId="7" numFmtId="0" xfId="0" applyBorder="1" applyFont="1"/>
    <xf borderId="32" fillId="0" fontId="7" numFmtId="0" xfId="0" applyBorder="1" applyFont="1"/>
    <xf borderId="34" fillId="0" fontId="7" numFmtId="165" xfId="0" applyBorder="1" applyFont="1" applyNumberFormat="1"/>
    <xf borderId="47" fillId="0" fontId="20" numFmtId="0" xfId="0" applyAlignment="1" applyBorder="1" applyFont="1">
      <alignment horizontal="left"/>
    </xf>
    <xf borderId="0" fillId="0" fontId="33" numFmtId="0" xfId="0" applyFont="1"/>
    <xf borderId="48" fillId="0" fontId="30" numFmtId="165" xfId="0" applyBorder="1" applyFont="1" applyNumberFormat="1"/>
    <xf borderId="49" fillId="0" fontId="30" numFmtId="165" xfId="0" applyBorder="1" applyFont="1" applyNumberFormat="1"/>
    <xf borderId="0" fillId="0" fontId="34" numFmtId="0" xfId="0" applyFont="1"/>
    <xf borderId="47" fillId="0" fontId="31" numFmtId="0" xfId="0" applyAlignment="1" applyBorder="1" applyFont="1">
      <alignment horizontal="left"/>
    </xf>
    <xf borderId="50" fillId="0" fontId="32" numFmtId="165" xfId="0" applyBorder="1" applyFont="1" applyNumberFormat="1"/>
    <xf borderId="51" fillId="0" fontId="8" numFmtId="0" xfId="0" applyBorder="1" applyFont="1"/>
    <xf borderId="52" fillId="0" fontId="8" numFmtId="0" xfId="0" applyBorder="1" applyFont="1"/>
    <xf borderId="53" fillId="0" fontId="8" numFmtId="0" xfId="0" applyBorder="1" applyFont="1"/>
    <xf borderId="47" fillId="0" fontId="33" numFmtId="0" xfId="0" applyAlignment="1" applyBorder="1" applyFont="1">
      <alignment horizontal="left" vertical="center"/>
    </xf>
    <xf borderId="48" fillId="0" fontId="29" numFmtId="165" xfId="0" applyBorder="1" applyFont="1" applyNumberFormat="1"/>
    <xf borderId="49" fillId="0" fontId="29" numFmtId="165" xfId="0" applyBorder="1" applyFont="1" applyNumberFormat="1"/>
    <xf borderId="50" fillId="0" fontId="30" numFmtId="165" xfId="0" applyBorder="1" applyFont="1" applyNumberFormat="1"/>
    <xf borderId="54" fillId="4" fontId="6" numFmtId="0" xfId="0" applyAlignment="1" applyBorder="1" applyFont="1">
      <alignment horizontal="center" vertical="center"/>
    </xf>
    <xf borderId="55" fillId="4" fontId="6" numFmtId="0" xfId="0" applyAlignment="1" applyBorder="1" applyFont="1">
      <alignment horizontal="center" vertical="center"/>
    </xf>
    <xf borderId="56" fillId="4" fontId="6" numFmtId="0" xfId="0" applyAlignment="1" applyBorder="1" applyFont="1">
      <alignment horizontal="center" vertical="center"/>
    </xf>
    <xf borderId="47" fillId="0" fontId="31" numFmtId="0" xfId="0" applyBorder="1" applyFont="1"/>
    <xf borderId="48" fillId="0" fontId="32" numFmtId="165" xfId="0" applyBorder="1" applyFont="1" applyNumberFormat="1"/>
    <xf borderId="49" fillId="0" fontId="32" numFmtId="165" xfId="0" applyBorder="1" applyFont="1" applyNumberFormat="1"/>
    <xf borderId="31" fillId="0" fontId="31" numFmtId="0" xfId="0" applyAlignment="1" applyBorder="1" applyFont="1">
      <alignment horizontal="left"/>
    </xf>
    <xf borderId="32" fillId="0" fontId="33" numFmtId="0" xfId="0" applyBorder="1" applyFont="1"/>
    <xf borderId="29" fillId="0" fontId="29" numFmtId="165" xfId="0" applyBorder="1" applyFont="1" applyNumberFormat="1"/>
    <xf borderId="29" fillId="0" fontId="29" numFmtId="9" xfId="0" applyBorder="1" applyFont="1" applyNumberFormat="1"/>
    <xf borderId="32" fillId="0" fontId="29" numFmtId="9" xfId="0" applyBorder="1" applyFont="1" applyNumberFormat="1"/>
    <xf borderId="44" fillId="0" fontId="29" numFmtId="9" xfId="0" applyBorder="1" applyFont="1" applyNumberFormat="1"/>
    <xf borderId="57" fillId="4" fontId="6" numFmtId="0" xfId="0" applyAlignment="1" applyBorder="1" applyFont="1">
      <alignment horizontal="center" vertical="center"/>
    </xf>
    <xf borderId="58" fillId="4" fontId="6" numFmtId="0" xfId="0" applyAlignment="1" applyBorder="1" applyFont="1">
      <alignment horizontal="center" vertical="center"/>
    </xf>
    <xf borderId="11" fillId="0" fontId="35" numFmtId="0" xfId="0" applyAlignment="1" applyBorder="1" applyFont="1">
      <alignment horizontal="center" shrinkToFit="0" vertical="center" wrapText="1"/>
    </xf>
    <xf borderId="19" fillId="0" fontId="8" numFmtId="0" xfId="0" applyBorder="1" applyFont="1"/>
    <xf borderId="59" fillId="4" fontId="6" numFmtId="0" xfId="0" applyAlignment="1" applyBorder="1" applyFont="1">
      <alignment horizontal="center" vertical="center"/>
    </xf>
    <xf borderId="60" fillId="4" fontId="6" numFmtId="0" xfId="0" applyAlignment="1" applyBorder="1" applyFont="1">
      <alignment horizontal="center" vertical="center"/>
    </xf>
    <xf borderId="61" fillId="4" fontId="6" numFmtId="0" xfId="0" applyAlignment="1" applyBorder="1" applyFont="1">
      <alignment horizontal="center" vertical="center"/>
    </xf>
    <xf borderId="48" fillId="0" fontId="29" numFmtId="9" xfId="0" applyBorder="1" applyFont="1" applyNumberFormat="1"/>
    <xf borderId="0" fillId="0" fontId="29" numFmtId="9" xfId="0" applyFont="1" applyNumberFormat="1"/>
    <xf borderId="49" fillId="0" fontId="29" numFmtId="9" xfId="0" applyBorder="1" applyFont="1" applyNumberFormat="1"/>
    <xf borderId="31" fillId="0" fontId="33" numFmtId="0" xfId="0" applyAlignment="1" applyBorder="1" applyFont="1">
      <alignment horizontal="left"/>
    </xf>
    <xf borderId="29" fillId="0" fontId="29" numFmtId="165" xfId="0" applyAlignment="1" applyBorder="1" applyFont="1" applyNumberFormat="1">
      <alignment vertical="center"/>
    </xf>
    <xf borderId="44" fillId="0" fontId="32" numFmtId="165" xfId="0" applyAlignment="1" applyBorder="1" applyFont="1" applyNumberFormat="1">
      <alignment shrinkToFit="0" vertical="center" wrapText="1"/>
    </xf>
    <xf borderId="62" fillId="0" fontId="8" numFmtId="0" xfId="0" applyBorder="1" applyFont="1"/>
    <xf borderId="63" fillId="0" fontId="8" numFmtId="0" xfId="0" applyBorder="1" applyFont="1"/>
    <xf borderId="11" fillId="0" fontId="8" numFmtId="0" xfId="0" applyBorder="1" applyFont="1"/>
    <xf borderId="47" fillId="0" fontId="20" numFmtId="166" xfId="0" applyAlignment="1" applyBorder="1" applyFont="1" applyNumberFormat="1">
      <alignment horizontal="left"/>
    </xf>
    <xf borderId="64" fillId="0" fontId="30" numFmtId="165" xfId="0" applyBorder="1" applyFont="1" applyNumberFormat="1"/>
    <xf borderId="47" fillId="0" fontId="31" numFmtId="0" xfId="0" applyAlignment="1" applyBorder="1" applyFont="1">
      <alignment horizontal="left" vertical="center"/>
    </xf>
    <xf borderId="65" fillId="4" fontId="31" numFmtId="0" xfId="0" applyBorder="1" applyFont="1"/>
    <xf borderId="66" fillId="4" fontId="33" numFmtId="0" xfId="0" applyBorder="1" applyFont="1"/>
    <xf borderId="67" fillId="4" fontId="32" numFmtId="9" xfId="0" applyAlignment="1" applyBorder="1" applyFont="1" applyNumberFormat="1">
      <alignment horizontal="center"/>
    </xf>
    <xf borderId="68" fillId="4" fontId="32" numFmtId="9" xfId="0" applyAlignment="1" applyBorder="1" applyFont="1" applyNumberFormat="1">
      <alignment horizontal="center"/>
    </xf>
    <xf borderId="31" fillId="0" fontId="33" numFmtId="0" xfId="0" applyAlignment="1" applyBorder="1" applyFont="1">
      <alignment horizontal="left" vertical="center"/>
    </xf>
    <xf borderId="44" fillId="0" fontId="29" numFmtId="165" xfId="0" applyAlignment="1" applyBorder="1" applyFont="1" applyNumberFormat="1">
      <alignment shrinkToFit="0" vertical="center" wrapText="1"/>
    </xf>
    <xf borderId="38" fillId="0" fontId="29" numFmtId="165" xfId="0" applyAlignment="1" applyBorder="1" applyFont="1" applyNumberFormat="1">
      <alignment vertical="center"/>
    </xf>
    <xf borderId="69" fillId="0" fontId="29" numFmtId="165" xfId="0" applyAlignment="1" applyBorder="1" applyFont="1" applyNumberFormat="1">
      <alignment vertical="center"/>
    </xf>
    <xf borderId="70" fillId="0" fontId="32" numFmtId="165" xfId="0" applyAlignment="1" applyBorder="1" applyFont="1" applyNumberFormat="1">
      <alignment vertical="center"/>
    </xf>
    <xf borderId="48" fillId="0" fontId="30" numFmtId="166" xfId="0" applyBorder="1" applyFont="1" applyNumberFormat="1"/>
    <xf borderId="48" fillId="0" fontId="20" numFmtId="9" xfId="0" applyAlignment="1" applyBorder="1" applyFont="1" applyNumberFormat="1">
      <alignment horizontal="center"/>
    </xf>
    <xf borderId="49" fillId="0" fontId="20" numFmtId="9" xfId="0" applyAlignment="1" applyBorder="1" applyFont="1" applyNumberFormat="1">
      <alignment horizontal="center"/>
    </xf>
    <xf borderId="67" fillId="4" fontId="32" numFmtId="165" xfId="0" applyBorder="1" applyFont="1" applyNumberFormat="1"/>
    <xf borderId="68" fillId="4" fontId="32" numFmtId="165" xfId="0" applyBorder="1" applyFont="1" applyNumberFormat="1"/>
    <xf borderId="67" fillId="4" fontId="32" numFmtId="9" xfId="0" applyBorder="1" applyFont="1" applyNumberFormat="1"/>
    <xf borderId="66" fillId="4" fontId="32" numFmtId="9" xfId="0" applyBorder="1" applyFont="1" applyNumberFormat="1"/>
    <xf borderId="68" fillId="4" fontId="32" numFmtId="9" xfId="0" applyBorder="1" applyFont="1" applyNumberFormat="1"/>
    <xf borderId="64" fillId="0" fontId="29" numFmtId="165" xfId="0" applyBorder="1" applyFont="1" applyNumberFormat="1"/>
    <xf borderId="71" fillId="0" fontId="29" numFmtId="165" xfId="0" applyBorder="1" applyFont="1" applyNumberFormat="1"/>
    <xf borderId="72" fillId="0" fontId="29" numFmtId="165" xfId="0" applyBorder="1" applyFont="1" applyNumberFormat="1"/>
    <xf borderId="73" fillId="0" fontId="32" numFmtId="165" xfId="0" applyBorder="1" applyFont="1" applyNumberFormat="1"/>
    <xf borderId="64" fillId="0" fontId="32" numFmtId="165" xfId="0" applyBorder="1" applyFont="1" applyNumberFormat="1"/>
    <xf borderId="48" fillId="0" fontId="32" numFmtId="166" xfId="0" applyBorder="1" applyFont="1" applyNumberFormat="1"/>
    <xf borderId="49" fillId="0" fontId="32" numFmtId="166" xfId="0" applyBorder="1" applyFont="1" applyNumberFormat="1"/>
    <xf borderId="67" fillId="4" fontId="32" numFmtId="165" xfId="0" applyAlignment="1" applyBorder="1" applyFont="1" applyNumberFormat="1">
      <alignment horizontal="center"/>
    </xf>
    <xf borderId="68" fillId="4" fontId="32" numFmtId="165" xfId="0" applyAlignment="1" applyBorder="1" applyFont="1" applyNumberFormat="1">
      <alignment horizontal="center"/>
    </xf>
    <xf borderId="0" fillId="0" fontId="31" numFmtId="0" xfId="0" applyFont="1"/>
    <xf borderId="44" fillId="0" fontId="29" numFmtId="165" xfId="0" applyBorder="1" applyFont="1" applyNumberFormat="1"/>
    <xf borderId="38" fillId="0" fontId="29" numFmtId="165" xfId="0" applyBorder="1" applyFont="1" applyNumberFormat="1"/>
    <xf borderId="69" fillId="0" fontId="29" numFmtId="165" xfId="0" applyBorder="1" applyFont="1" applyNumberFormat="1"/>
    <xf borderId="70" fillId="0" fontId="32" numFmtId="165" xfId="0" applyBorder="1" applyFont="1" applyNumberFormat="1"/>
    <xf borderId="11" fillId="0" fontId="36" numFmtId="0" xfId="0" applyAlignment="1" applyBorder="1" applyFont="1">
      <alignment horizontal="center" vertical="center"/>
    </xf>
    <xf borderId="0" fillId="0" fontId="36" numFmtId="0" xfId="0" applyAlignment="1" applyFont="1">
      <alignment horizontal="center" vertical="center"/>
    </xf>
    <xf borderId="19" fillId="0" fontId="36" numFmtId="0" xfId="0" applyAlignment="1" applyBorder="1" applyFont="1">
      <alignment horizontal="center" vertical="center"/>
    </xf>
    <xf borderId="40" fillId="0" fontId="20" numFmtId="0" xfId="0" applyAlignment="1" applyBorder="1" applyFont="1">
      <alignment horizontal="left" vertical="center"/>
    </xf>
    <xf borderId="41" fillId="0" fontId="33" numFmtId="0" xfId="0" applyBorder="1" applyFont="1"/>
    <xf borderId="36" fillId="0" fontId="30" numFmtId="165" xfId="0" applyBorder="1" applyFont="1" applyNumberFormat="1"/>
    <xf borderId="74" fillId="0" fontId="30" numFmtId="165" xfId="0" applyBorder="1" applyFont="1" applyNumberFormat="1"/>
    <xf borderId="75" fillId="4" fontId="32" numFmtId="165" xfId="0" applyBorder="1" applyFont="1" applyNumberFormat="1"/>
    <xf borderId="76" fillId="4" fontId="32" numFmtId="165" xfId="0" applyBorder="1" applyFont="1" applyNumberFormat="1"/>
    <xf borderId="77" fillId="4" fontId="32" numFmtId="165" xfId="0" applyBorder="1" applyFont="1" applyNumberFormat="1"/>
    <xf borderId="40" fillId="0" fontId="33" numFmtId="0" xfId="0" applyBorder="1" applyFont="1"/>
    <xf borderId="36" fillId="0" fontId="32" numFmtId="166" xfId="0" applyBorder="1" applyFont="1" applyNumberFormat="1"/>
    <xf borderId="74" fillId="0" fontId="29" numFmtId="0" xfId="0" applyBorder="1" applyFont="1"/>
    <xf borderId="72" fillId="0" fontId="32" numFmtId="165" xfId="0" applyBorder="1" applyFont="1" applyNumberFormat="1"/>
    <xf borderId="0" fillId="0" fontId="37" numFmtId="0" xfId="0" applyAlignment="1" applyFont="1">
      <alignment horizontal="center" vertical="center"/>
    </xf>
    <xf borderId="0" fillId="0" fontId="9" numFmtId="166" xfId="0" applyFont="1" applyNumberFormat="1"/>
    <xf borderId="0" fillId="0" fontId="19" numFmtId="0" xfId="0" applyAlignment="1" applyFont="1">
      <alignment vertical="center"/>
    </xf>
    <xf borderId="0" fillId="0" fontId="38" numFmtId="0" xfId="0" applyAlignment="1" applyFont="1">
      <alignment horizontal="center" shrinkToFit="0" vertical="center" wrapText="1"/>
    </xf>
    <xf borderId="78" fillId="0" fontId="29" numFmtId="9" xfId="0" applyBorder="1" applyFont="1" applyNumberFormat="1"/>
    <xf borderId="0" fillId="0" fontId="12" numFmtId="0" xfId="0" applyFont="1"/>
    <xf borderId="0" fillId="0" fontId="29" numFmtId="166" xfId="0" applyAlignment="1" applyFont="1" applyNumberFormat="1">
      <alignment horizontal="left"/>
    </xf>
    <xf borderId="47" fillId="0" fontId="33" numFmtId="0" xfId="0" applyAlignment="1" applyBorder="1" applyFont="1">
      <alignment horizontal="left"/>
    </xf>
    <xf borderId="0" fillId="0" fontId="39" numFmtId="0" xfId="0" applyFont="1"/>
    <xf borderId="0" fillId="0" fontId="20" numFmtId="0" xfId="0" applyAlignment="1" applyFont="1">
      <alignment horizontal="center"/>
    </xf>
    <xf borderId="0" fillId="0" fontId="6" numFmtId="166" xfId="0" applyAlignment="1" applyFont="1" applyNumberFormat="1">
      <alignment vertical="center"/>
    </xf>
    <xf borderId="29" fillId="0" fontId="32" numFmtId="3" xfId="0" applyBorder="1" applyFont="1" applyNumberFormat="1"/>
    <xf borderId="44" fillId="0" fontId="32" numFmtId="3" xfId="0" applyBorder="1" applyFont="1" applyNumberFormat="1"/>
    <xf borderId="0" fillId="0" fontId="7" numFmtId="0" xfId="0" applyAlignment="1" applyFont="1">
      <alignment horizontal="left" vertical="center"/>
    </xf>
    <xf borderId="0" fillId="0" fontId="9" numFmtId="0" xfId="0" applyAlignment="1" applyFont="1">
      <alignment horizontal="center"/>
    </xf>
    <xf borderId="0" fillId="0" fontId="7" numFmtId="166" xfId="0" applyAlignment="1" applyFont="1" applyNumberFormat="1">
      <alignment horizontal="right" vertical="center"/>
    </xf>
    <xf borderId="12" fillId="4" fontId="32" numFmtId="165" xfId="0" applyBorder="1" applyFont="1" applyNumberFormat="1"/>
    <xf borderId="47" fillId="0" fontId="33" numFmtId="0" xfId="0" applyBorder="1" applyFont="1"/>
    <xf borderId="48" fillId="0" fontId="29" numFmtId="3" xfId="0" applyBorder="1" applyFont="1" applyNumberFormat="1"/>
    <xf borderId="64" fillId="0" fontId="29" numFmtId="3" xfId="0" applyBorder="1" applyFont="1" applyNumberFormat="1"/>
    <xf borderId="0" fillId="0" fontId="31" numFmtId="0" xfId="0" applyAlignment="1" applyFont="1">
      <alignment vertical="center"/>
    </xf>
    <xf borderId="0" fillId="0" fontId="6" numFmtId="0" xfId="0" applyAlignment="1" applyFont="1">
      <alignment horizontal="center" vertical="center"/>
    </xf>
    <xf borderId="0" fillId="0" fontId="40" numFmtId="0" xfId="0" applyAlignment="1" applyFont="1">
      <alignment horizontal="center" vertical="center"/>
    </xf>
    <xf borderId="47" fillId="0" fontId="7" numFmtId="0" xfId="0" applyBorder="1" applyFont="1"/>
    <xf borderId="50" fillId="0" fontId="7" numFmtId="166" xfId="0" applyBorder="1" applyFont="1" applyNumberFormat="1"/>
    <xf borderId="48" fillId="0" fontId="30" numFmtId="3" xfId="0" applyBorder="1" applyFont="1" applyNumberFormat="1"/>
    <xf borderId="64" fillId="0" fontId="30" numFmtId="3" xfId="0" applyBorder="1" applyFont="1" applyNumberFormat="1"/>
    <xf borderId="44" fillId="0" fontId="8" numFmtId="0" xfId="0" applyBorder="1" applyFont="1"/>
    <xf borderId="0" fillId="0" fontId="41" numFmtId="0" xfId="0" applyAlignment="1" applyFont="1">
      <alignment vertical="center"/>
    </xf>
    <xf borderId="0" fillId="0" fontId="6" numFmtId="166" xfId="0" applyAlignment="1" applyFont="1" applyNumberFormat="1">
      <alignment horizontal="center" vertical="center"/>
    </xf>
    <xf borderId="74" fillId="0" fontId="8" numFmtId="0" xfId="0" applyBorder="1" applyFont="1"/>
    <xf borderId="38" fillId="0" fontId="29" numFmtId="166" xfId="0" applyAlignment="1" applyBorder="1" applyFont="1" applyNumberFormat="1">
      <alignment horizontal="right" vertical="center"/>
    </xf>
    <xf borderId="29" fillId="0" fontId="29" numFmtId="166" xfId="0" applyAlignment="1" applyBorder="1" applyFont="1" applyNumberFormat="1">
      <alignment horizontal="right" vertical="center"/>
    </xf>
    <xf borderId="44" fillId="0" fontId="29" numFmtId="166" xfId="0" applyAlignment="1" applyBorder="1" applyFont="1" applyNumberFormat="1">
      <alignment horizontal="right" vertical="center"/>
    </xf>
    <xf borderId="27" fillId="0" fontId="7" numFmtId="0" xfId="0" applyBorder="1" applyFont="1"/>
    <xf borderId="75" fillId="4" fontId="32" numFmtId="0" xfId="0" applyAlignment="1" applyBorder="1" applyFont="1">
      <alignment horizontal="center" vertical="center"/>
    </xf>
    <xf borderId="67" fillId="4" fontId="32" numFmtId="0" xfId="0" applyAlignment="1" applyBorder="1" applyFont="1">
      <alignment horizontal="center" vertical="center"/>
    </xf>
    <xf borderId="68" fillId="4" fontId="32" numFmtId="0" xfId="0" applyAlignment="1" applyBorder="1" applyFont="1">
      <alignment horizontal="center" vertical="center"/>
    </xf>
    <xf borderId="0" fillId="0" fontId="27" numFmtId="0" xfId="0" applyAlignment="1" applyFont="1">
      <alignment vertical="center"/>
    </xf>
    <xf borderId="48" fillId="0" fontId="30" numFmtId="4" xfId="0" applyBorder="1" applyFont="1" applyNumberFormat="1"/>
    <xf borderId="64" fillId="0" fontId="30" numFmtId="4" xfId="0" applyBorder="1" applyFont="1" applyNumberFormat="1"/>
    <xf borderId="5" fillId="0" fontId="33" numFmtId="0" xfId="0" applyAlignment="1" applyBorder="1" applyFont="1">
      <alignment horizontal="left" vertical="center"/>
    </xf>
    <xf borderId="6" fillId="0" fontId="33" numFmtId="0" xfId="0" applyBorder="1" applyFont="1"/>
    <xf borderId="6" fillId="0" fontId="20" numFmtId="0" xfId="0" applyAlignment="1" applyBorder="1" applyFont="1">
      <alignment horizontal="center"/>
    </xf>
    <xf borderId="12" fillId="4" fontId="31" numFmtId="0" xfId="0" applyAlignment="1" applyBorder="1" applyFont="1">
      <alignment vertical="center"/>
    </xf>
    <xf borderId="65" fillId="4" fontId="42" numFmtId="0" xfId="0" applyAlignment="1" applyBorder="1" applyFont="1">
      <alignment vertical="center"/>
    </xf>
    <xf borderId="66" fillId="4" fontId="42" numFmtId="0" xfId="0" applyAlignment="1" applyBorder="1" applyFont="1">
      <alignment vertical="center"/>
    </xf>
    <xf borderId="75" fillId="4" fontId="32" numFmtId="166" xfId="0" applyAlignment="1" applyBorder="1" applyFont="1" applyNumberFormat="1">
      <alignment horizontal="center" vertical="center"/>
    </xf>
    <xf borderId="67" fillId="4" fontId="32" numFmtId="166" xfId="0" applyAlignment="1" applyBorder="1" applyFont="1" applyNumberFormat="1">
      <alignment horizontal="center" vertical="center"/>
    </xf>
    <xf borderId="68" fillId="4" fontId="32" numFmtId="166" xfId="0" applyAlignment="1" applyBorder="1" applyFont="1" applyNumberFormat="1">
      <alignment horizontal="center" vertical="center"/>
    </xf>
    <xf borderId="71" fillId="0" fontId="32" numFmtId="165" xfId="0" applyBorder="1" applyFont="1" applyNumberFormat="1"/>
    <xf borderId="73" fillId="0" fontId="43" numFmtId="165" xfId="0" applyBorder="1" applyFont="1" applyNumberFormat="1"/>
    <xf borderId="0" fillId="0" fontId="20" numFmtId="0" xfId="0" applyAlignment="1" applyFont="1">
      <alignment horizontal="right"/>
    </xf>
    <xf borderId="39" fillId="0" fontId="32" numFmtId="3" xfId="0" applyBorder="1" applyFont="1" applyNumberFormat="1"/>
    <xf borderId="79" fillId="4" fontId="6" numFmtId="0" xfId="0" applyAlignment="1" applyBorder="1" applyFont="1">
      <alignment horizontal="center" vertical="center"/>
    </xf>
    <xf borderId="80" fillId="4" fontId="6" numFmtId="0" xfId="0" applyAlignment="1" applyBorder="1" applyFont="1">
      <alignment horizontal="center" vertical="center"/>
    </xf>
    <xf borderId="0" fillId="0" fontId="20" numFmtId="10" xfId="0" applyFont="1" applyNumberFormat="1"/>
    <xf borderId="3" fillId="4" fontId="6" numFmtId="0" xfId="0" applyAlignment="1" applyBorder="1" applyFont="1">
      <alignment horizontal="center" vertical="center"/>
    </xf>
    <xf borderId="9" fillId="4" fontId="6" numFmtId="0" xfId="0" applyAlignment="1" applyBorder="1" applyFont="1">
      <alignment horizontal="center" vertical="center"/>
    </xf>
    <xf borderId="81" fillId="4" fontId="6" numFmtId="0" xfId="0" applyAlignment="1" applyBorder="1" applyFont="1">
      <alignment horizontal="center" vertical="center"/>
    </xf>
    <xf borderId="48" fillId="0" fontId="44" numFmtId="166" xfId="0" applyBorder="1" applyFont="1" applyNumberFormat="1"/>
    <xf borderId="64" fillId="0" fontId="44" numFmtId="166" xfId="0" applyBorder="1" applyFont="1" applyNumberFormat="1"/>
    <xf borderId="0" fillId="0" fontId="45" numFmtId="0" xfId="0" applyFont="1"/>
    <xf borderId="71" fillId="0" fontId="44" numFmtId="166" xfId="0" applyBorder="1" applyFont="1" applyNumberFormat="1"/>
    <xf borderId="72" fillId="0" fontId="44" numFmtId="166" xfId="0" applyBorder="1" applyFont="1" applyNumberFormat="1"/>
    <xf borderId="73" fillId="0" fontId="46" numFmtId="166" xfId="0" applyBorder="1" applyFont="1" applyNumberFormat="1"/>
    <xf borderId="0" fillId="0" fontId="7" numFmtId="164" xfId="0" applyAlignment="1" applyFont="1" applyNumberFormat="1">
      <alignment horizontal="center"/>
    </xf>
    <xf borderId="76" fillId="4" fontId="32" numFmtId="166" xfId="0" applyBorder="1" applyFont="1" applyNumberFormat="1"/>
    <xf borderId="82" fillId="4" fontId="32" numFmtId="166" xfId="0" applyBorder="1" applyFont="1" applyNumberFormat="1"/>
    <xf borderId="66" fillId="4" fontId="32" numFmtId="166" xfId="0" applyBorder="1" applyFont="1" applyNumberFormat="1"/>
    <xf borderId="68" fillId="4" fontId="32" numFmtId="166" xfId="0" applyBorder="1" applyFont="1" applyNumberFormat="1"/>
    <xf borderId="40" fillId="0" fontId="33" numFmtId="0" xfId="0" applyAlignment="1" applyBorder="1" applyFont="1">
      <alignment horizontal="left" vertical="center"/>
    </xf>
    <xf borderId="74" fillId="0" fontId="32" numFmtId="166" xfId="0" applyBorder="1" applyFont="1" applyNumberFormat="1"/>
    <xf borderId="45" fillId="0" fontId="32" numFmtId="166" xfId="0" applyBorder="1" applyFont="1" applyNumberFormat="1"/>
    <xf borderId="83" fillId="0" fontId="32" numFmtId="166" xfId="0" applyBorder="1" applyFont="1" applyNumberFormat="1"/>
    <xf borderId="84" fillId="0" fontId="32" numFmtId="166" xfId="0" applyBorder="1" applyFont="1" applyNumberFormat="1"/>
    <xf borderId="72" fillId="0" fontId="29" numFmtId="166" xfId="0" applyBorder="1" applyFont="1" applyNumberFormat="1"/>
    <xf borderId="85" fillId="0" fontId="29" numFmtId="166" xfId="0" applyBorder="1" applyFont="1" applyNumberFormat="1"/>
    <xf borderId="0" fillId="0" fontId="29" numFmtId="166" xfId="0" applyFont="1" applyNumberFormat="1"/>
    <xf borderId="49" fillId="0" fontId="29" numFmtId="166" xfId="0" applyBorder="1" applyFont="1" applyNumberFormat="1"/>
    <xf borderId="40" fillId="0" fontId="31" numFmtId="0" xfId="0" applyAlignment="1" applyBorder="1" applyFont="1">
      <alignment horizontal="left"/>
    </xf>
    <xf borderId="41" fillId="0" fontId="31" numFmtId="0" xfId="0" applyBorder="1" applyFont="1"/>
    <xf borderId="86" fillId="0" fontId="32" numFmtId="166" xfId="0" applyBorder="1" applyFont="1" applyNumberFormat="1"/>
    <xf borderId="41" fillId="0" fontId="32" numFmtId="166" xfId="0" applyBorder="1" applyFont="1" applyNumberFormat="1"/>
    <xf borderId="0" fillId="0" fontId="14" numFmtId="168" xfId="0" applyAlignment="1" applyFont="1" applyNumberFormat="1">
      <alignment horizontal="center" vertical="center"/>
    </xf>
    <xf borderId="43" fillId="0" fontId="29" numFmtId="165" xfId="0" applyBorder="1" applyFont="1" applyNumberFormat="1"/>
    <xf borderId="36" fillId="0" fontId="29" numFmtId="3" xfId="0" applyBorder="1" applyFont="1" applyNumberFormat="1"/>
    <xf borderId="46" fillId="0" fontId="29" numFmtId="3" xfId="0" applyBorder="1" applyFont="1" applyNumberFormat="1"/>
    <xf borderId="40" fillId="0" fontId="33" numFmtId="0" xfId="0" applyAlignment="1" applyBorder="1" applyFont="1">
      <alignment horizontal="left"/>
    </xf>
    <xf borderId="41" fillId="0" fontId="6" numFmtId="0" xfId="0" applyBorder="1" applyFont="1"/>
    <xf borderId="5" fillId="0" fontId="6" numFmtId="0" xfId="0" applyAlignment="1" applyBorder="1" applyFont="1">
      <alignment horizontal="left"/>
    </xf>
    <xf borderId="67" fillId="0" fontId="32" numFmtId="3" xfId="0" applyBorder="1" applyFont="1" applyNumberFormat="1"/>
    <xf borderId="78" fillId="0" fontId="32" numFmtId="3" xfId="0" applyBorder="1" applyFont="1" applyNumberFormat="1"/>
    <xf borderId="36" fillId="0" fontId="29" numFmtId="166" xfId="0" applyBorder="1" applyFont="1" applyNumberFormat="1"/>
  </cellXfs>
  <cellStyles count="1">
    <cellStyle xfId="0" name="Normal" builtinId="0"/>
  </cellStyles>
  <dxfs count="2">
    <dxf>
      <font>
        <color rgb="FF9C0006"/>
      </font>
      <fill>
        <patternFill patternType="solid">
          <fgColor rgb="FFFFC7CE"/>
          <bgColor rgb="FFFFC7CE"/>
        </patternFill>
      </fill>
      <border/>
    </dxf>
    <dxf>
      <font>
        <color rgb="FF006100"/>
      </font>
      <fill>
        <patternFill patternType="solid">
          <fgColor rgb="FFC6EFCE"/>
          <bgColor rgb="FFC6EFCE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1" width="40.0"/>
    <col customWidth="1" min="2" max="4" width="19.86"/>
    <col customWidth="1" min="5" max="5" width="11.43"/>
    <col customWidth="1" min="6" max="6" width="34.14"/>
    <col customWidth="1" min="7" max="9" width="17.14"/>
    <col customWidth="1" hidden="1" min="10" max="10" width="28.29"/>
    <col customWidth="1" hidden="1" min="11" max="14" width="11.43"/>
    <col customWidth="1" min="15" max="26" width="8.71"/>
  </cols>
  <sheetData>
    <row r="1">
      <c r="A1" s="1" t="s">
        <v>0</v>
      </c>
    </row>
    <row r="2">
      <c r="A2" s="2" t="s">
        <v>1</v>
      </c>
    </row>
    <row r="3" ht="15.0" customHeight="1">
      <c r="G3" s="3"/>
      <c r="H3" s="3"/>
      <c r="N3" s="4" t="s">
        <v>2</v>
      </c>
    </row>
    <row r="4" ht="18.75" customHeight="1">
      <c r="A4" s="5" t="s">
        <v>3</v>
      </c>
      <c r="G4" s="3"/>
      <c r="H4" s="3"/>
      <c r="N4" s="4" t="s">
        <v>4</v>
      </c>
    </row>
    <row r="5" ht="15.0" customHeight="1">
      <c r="G5" s="3"/>
      <c r="H5" s="3"/>
    </row>
    <row r="6" ht="15.0" customHeight="1">
      <c r="A6" s="6" t="s">
        <v>5</v>
      </c>
      <c r="B6" s="7" t="s">
        <v>6</v>
      </c>
      <c r="C6" s="8"/>
      <c r="G6" s="3"/>
      <c r="H6" s="3"/>
    </row>
    <row r="7" ht="15.0" customHeight="1">
      <c r="A7" s="6" t="s">
        <v>7</v>
      </c>
      <c r="B7" s="7" t="s">
        <v>8</v>
      </c>
      <c r="C7" s="8"/>
      <c r="D7" s="9" t="s">
        <v>9</v>
      </c>
      <c r="G7" s="3"/>
      <c r="H7" s="3"/>
    </row>
    <row r="8" ht="15.0" customHeight="1">
      <c r="A8" s="6" t="s">
        <v>10</v>
      </c>
      <c r="B8" s="7" t="s">
        <v>11</v>
      </c>
      <c r="C8" s="8"/>
      <c r="D8" s="9" t="s">
        <v>12</v>
      </c>
      <c r="G8" s="3"/>
      <c r="H8" s="3"/>
    </row>
    <row r="9" ht="15.0" customHeight="1">
      <c r="A9" s="6" t="s">
        <v>13</v>
      </c>
      <c r="B9" s="10">
        <v>1.73966464E8</v>
      </c>
      <c r="C9" s="8"/>
      <c r="G9" s="3"/>
      <c r="H9" s="3"/>
    </row>
    <row r="10" ht="15.0" customHeight="1">
      <c r="A10" s="6" t="s">
        <v>14</v>
      </c>
      <c r="B10" s="11" t="s">
        <v>15</v>
      </c>
      <c r="C10" s="8"/>
      <c r="G10" s="3"/>
      <c r="H10" s="3"/>
    </row>
    <row r="11" ht="15.0" customHeight="1">
      <c r="A11" s="6" t="s">
        <v>16</v>
      </c>
      <c r="B11" s="7" t="s">
        <v>17</v>
      </c>
      <c r="C11" s="8"/>
      <c r="G11" s="3"/>
      <c r="H11" s="3"/>
    </row>
    <row r="12" ht="15.75" customHeight="1">
      <c r="A12" s="6" t="s">
        <v>18</v>
      </c>
      <c r="B12" s="12" t="s">
        <v>19</v>
      </c>
      <c r="C12" s="8"/>
      <c r="D12" s="9" t="s">
        <v>20</v>
      </c>
      <c r="G12" s="3"/>
      <c r="H12" s="3"/>
    </row>
    <row r="13" ht="15.75" customHeight="1">
      <c r="A13" s="6" t="s">
        <v>21</v>
      </c>
      <c r="B13" s="13" t="s">
        <v>22</v>
      </c>
      <c r="C13" s="9" t="s">
        <v>23</v>
      </c>
      <c r="G13" s="3"/>
      <c r="H13" s="3"/>
    </row>
    <row r="14" ht="27.75" customHeight="1">
      <c r="A14" s="14" t="s">
        <v>24</v>
      </c>
    </row>
    <row r="15">
      <c r="A15" s="9" t="s">
        <v>25</v>
      </c>
    </row>
    <row r="16">
      <c r="B16" s="15" t="s">
        <v>26</v>
      </c>
    </row>
    <row r="17" ht="15.0" customHeight="1">
      <c r="A17" s="16" t="s">
        <v>27</v>
      </c>
      <c r="B17" s="17"/>
      <c r="C17" s="9" t="s">
        <v>28</v>
      </c>
      <c r="G17" s="3"/>
      <c r="H17" s="3"/>
    </row>
    <row r="18" ht="15.0" customHeight="1">
      <c r="A18" s="16" t="s">
        <v>29</v>
      </c>
      <c r="B18" s="17"/>
      <c r="C18" s="9" t="s">
        <v>30</v>
      </c>
      <c r="G18" s="3"/>
      <c r="H18" s="3"/>
    </row>
    <row r="19" ht="15.0" customHeight="1">
      <c r="A19" s="16" t="s">
        <v>31</v>
      </c>
      <c r="B19" s="17"/>
      <c r="C19" s="9"/>
      <c r="G19" s="3"/>
      <c r="H19" s="3"/>
    </row>
    <row r="20" ht="15.0" customHeight="1">
      <c r="A20" s="16" t="s">
        <v>32</v>
      </c>
      <c r="B20" s="17"/>
      <c r="C20" s="9" t="s">
        <v>33</v>
      </c>
      <c r="G20" s="3"/>
      <c r="H20" s="3"/>
    </row>
    <row r="21" ht="15.0" customHeight="1">
      <c r="A21" s="16" t="s">
        <v>34</v>
      </c>
      <c r="B21" s="17"/>
      <c r="C21" s="9" t="s">
        <v>35</v>
      </c>
      <c r="G21" s="3"/>
      <c r="H21" s="3"/>
    </row>
    <row r="22" ht="15.0" customHeight="1">
      <c r="A22" s="16" t="s">
        <v>36</v>
      </c>
      <c r="B22" s="17"/>
      <c r="C22" s="9" t="s">
        <v>37</v>
      </c>
      <c r="G22" s="3"/>
      <c r="H22" s="3"/>
    </row>
    <row r="23" ht="15.0" customHeight="1">
      <c r="A23" s="16" t="s">
        <v>38</v>
      </c>
      <c r="B23" s="17"/>
      <c r="C23" s="9"/>
      <c r="G23" s="3"/>
      <c r="H23" s="3"/>
    </row>
    <row r="24" ht="15.0" customHeight="1">
      <c r="A24" s="16" t="s">
        <v>39</v>
      </c>
      <c r="B24" s="17"/>
      <c r="C24" s="9"/>
      <c r="G24" s="3"/>
      <c r="H24" s="3"/>
    </row>
    <row r="25" ht="15.0" customHeight="1">
      <c r="A25" s="16" t="s">
        <v>40</v>
      </c>
      <c r="B25" s="17"/>
      <c r="C25" s="9" t="s">
        <v>41</v>
      </c>
      <c r="G25" s="3"/>
      <c r="H25" s="3"/>
    </row>
    <row r="26" ht="15.75" customHeight="1">
      <c r="A26" s="16" t="s">
        <v>42</v>
      </c>
      <c r="B26" s="17"/>
      <c r="C26" s="9" t="s">
        <v>43</v>
      </c>
      <c r="G26" s="3"/>
      <c r="H26" s="3"/>
    </row>
    <row r="27" ht="15.75" customHeight="1">
      <c r="A27" s="16" t="s">
        <v>44</v>
      </c>
      <c r="B27" s="17"/>
      <c r="C27" s="9" t="s">
        <v>45</v>
      </c>
    </row>
    <row r="28" ht="15.75" customHeight="1">
      <c r="A28" s="16" t="s">
        <v>46</v>
      </c>
      <c r="B28" s="17"/>
      <c r="C28" s="9" t="s">
        <v>47</v>
      </c>
    </row>
    <row r="29" ht="15.75" customHeight="1">
      <c r="A29" s="16" t="s">
        <v>48</v>
      </c>
      <c r="B29" s="17"/>
      <c r="C29" s="9" t="s">
        <v>49</v>
      </c>
    </row>
    <row r="30" ht="15.75" customHeight="1">
      <c r="A30" s="16" t="s">
        <v>50</v>
      </c>
      <c r="B30" s="17"/>
      <c r="C30" s="9" t="s">
        <v>51</v>
      </c>
    </row>
    <row r="31" ht="15.75" customHeight="1">
      <c r="A31" s="16" t="s">
        <v>52</v>
      </c>
      <c r="B31" s="17"/>
      <c r="C31" s="9" t="s">
        <v>53</v>
      </c>
    </row>
    <row r="32" ht="15.75" customHeight="1">
      <c r="A32" s="16" t="s">
        <v>54</v>
      </c>
      <c r="B32" s="17"/>
      <c r="C32" s="9" t="s">
        <v>55</v>
      </c>
    </row>
    <row r="33" ht="15.75" customHeight="1">
      <c r="A33" s="16" t="s">
        <v>56</v>
      </c>
      <c r="B33" s="17"/>
      <c r="C33" s="9" t="s">
        <v>57</v>
      </c>
    </row>
    <row r="34" ht="15.75" customHeight="1">
      <c r="A34" s="18" t="s">
        <v>58</v>
      </c>
      <c r="B34" s="19">
        <f>SUM(B17:B33)</f>
        <v>0</v>
      </c>
      <c r="C34" s="20"/>
    </row>
    <row r="35" ht="15.75" customHeight="1">
      <c r="C35" s="20"/>
    </row>
    <row r="36" ht="15.75" customHeight="1">
      <c r="A36" s="21" t="s">
        <v>59</v>
      </c>
      <c r="C36" s="22">
        <v>5.0</v>
      </c>
      <c r="D36" s="23" t="s">
        <v>60</v>
      </c>
    </row>
    <row r="37" ht="15.75" customHeight="1">
      <c r="C37" s="20"/>
    </row>
    <row r="38" ht="15.75" hidden="1" customHeight="1">
      <c r="B38" s="18" t="s">
        <v>61</v>
      </c>
      <c r="C38" s="24" t="s">
        <v>62</v>
      </c>
      <c r="D38" s="24" t="s">
        <v>63</v>
      </c>
      <c r="E38" s="24" t="s">
        <v>64</v>
      </c>
      <c r="F38" s="24" t="s">
        <v>65</v>
      </c>
      <c r="G38" s="24" t="s">
        <v>66</v>
      </c>
      <c r="H38" s="24" t="s">
        <v>67</v>
      </c>
      <c r="I38" s="24" t="s">
        <v>68</v>
      </c>
      <c r="J38" s="24" t="s">
        <v>69</v>
      </c>
      <c r="K38" s="24" t="s">
        <v>70</v>
      </c>
      <c r="L38" s="24" t="s">
        <v>71</v>
      </c>
      <c r="M38" s="24" t="s">
        <v>58</v>
      </c>
    </row>
    <row r="39" ht="15.75" hidden="1" customHeight="1">
      <c r="B39" s="25">
        <f>SUM(B17,B19,B21,B25:B31)</f>
        <v>0</v>
      </c>
      <c r="C39" s="26">
        <f t="shared" ref="C39:C40" si="3">IF(ISERROR($B39/$C$36),0,$B39/$C$36)</f>
        <v>0</v>
      </c>
      <c r="D39" s="26">
        <f t="shared" ref="D39:L39" si="1">IF($B39&gt;(SUM($C39:C39)),IF(ISERROR($B39/$C$36),"",$B39/$C$36),0)</f>
        <v>0</v>
      </c>
      <c r="E39" s="26">
        <f t="shared" si="1"/>
        <v>0</v>
      </c>
      <c r="F39" s="26">
        <f t="shared" si="1"/>
        <v>0</v>
      </c>
      <c r="G39" s="26">
        <f t="shared" si="1"/>
        <v>0</v>
      </c>
      <c r="H39" s="26">
        <f t="shared" si="1"/>
        <v>0</v>
      </c>
      <c r="I39" s="26">
        <f t="shared" si="1"/>
        <v>0</v>
      </c>
      <c r="J39" s="26">
        <f t="shared" si="1"/>
        <v>0</v>
      </c>
      <c r="K39" s="26">
        <f t="shared" si="1"/>
        <v>0</v>
      </c>
      <c r="L39" s="26">
        <f t="shared" si="1"/>
        <v>0</v>
      </c>
      <c r="M39" s="27">
        <f t="shared" ref="M39:M54" si="5">SUM(C39:L39)</f>
        <v>0</v>
      </c>
    </row>
    <row r="40" ht="15.75" hidden="1" customHeight="1">
      <c r="A40" s="4" t="str">
        <f t="shared" ref="A40:B40" si="2">A17</f>
        <v>Frais d’établissement </v>
      </c>
      <c r="B40" s="28" t="str">
        <f t="shared" si="2"/>
        <v/>
      </c>
      <c r="C40" s="24">
        <f t="shared" si="3"/>
        <v>0</v>
      </c>
      <c r="D40" s="24">
        <f t="shared" ref="D40:L40" si="4">IF($B40&gt;(SUM($C40:C40)),IF(ISERROR($B40/$C$36),"",$B40/$C$36),0)</f>
        <v>0</v>
      </c>
      <c r="E40" s="24">
        <f t="shared" si="4"/>
        <v>0</v>
      </c>
      <c r="F40" s="24">
        <f t="shared" si="4"/>
        <v>0</v>
      </c>
      <c r="G40" s="24">
        <f t="shared" si="4"/>
        <v>0</v>
      </c>
      <c r="H40" s="24">
        <f t="shared" si="4"/>
        <v>0</v>
      </c>
      <c r="I40" s="24">
        <f t="shared" si="4"/>
        <v>0</v>
      </c>
      <c r="J40" s="24">
        <f t="shared" si="4"/>
        <v>0</v>
      </c>
      <c r="K40" s="24">
        <f t="shared" si="4"/>
        <v>0</v>
      </c>
      <c r="L40" s="24">
        <f t="shared" si="4"/>
        <v>0</v>
      </c>
      <c r="M40" s="24">
        <f t="shared" si="5"/>
        <v>0</v>
      </c>
    </row>
    <row r="41" ht="15.75" hidden="1" customHeight="1">
      <c r="B41" s="29"/>
      <c r="C41" s="24"/>
      <c r="D41" s="24"/>
      <c r="E41" s="24"/>
      <c r="F41" s="24"/>
      <c r="G41" s="24"/>
      <c r="H41" s="24"/>
      <c r="I41" s="24"/>
      <c r="J41" s="24">
        <f t="shared" ref="J41:L41" si="6">IF($B41&gt;(SUM($C41:I41)),IF(ISERROR($B41/$C$36),"",$B41/$C$36),0)</f>
        <v>0</v>
      </c>
      <c r="K41" s="24">
        <f t="shared" si="6"/>
        <v>0</v>
      </c>
      <c r="L41" s="24">
        <f t="shared" si="6"/>
        <v>0</v>
      </c>
      <c r="M41" s="24">
        <f t="shared" si="5"/>
        <v>0</v>
      </c>
    </row>
    <row r="42" ht="15.75" hidden="1" customHeight="1">
      <c r="A42" s="4" t="str">
        <f t="shared" ref="A42:B42" si="7">A19</f>
        <v>Logiciels, formations</v>
      </c>
      <c r="B42" s="28" t="str">
        <f t="shared" si="7"/>
        <v/>
      </c>
      <c r="C42" s="24">
        <f>IF(ISERROR($B42/$C$36),0,$B42/$C$36)</f>
        <v>0</v>
      </c>
      <c r="D42" s="24">
        <f t="shared" ref="D42:L42" si="8">IF($B42&gt;(SUM($C42:C42)),IF(ISERROR($B42/$C$36),"",$B42/$C$36),0)</f>
        <v>0</v>
      </c>
      <c r="E42" s="24">
        <f t="shared" si="8"/>
        <v>0</v>
      </c>
      <c r="F42" s="24">
        <f t="shared" si="8"/>
        <v>0</v>
      </c>
      <c r="G42" s="24">
        <f t="shared" si="8"/>
        <v>0</v>
      </c>
      <c r="H42" s="24">
        <f t="shared" si="8"/>
        <v>0</v>
      </c>
      <c r="I42" s="24">
        <f t="shared" si="8"/>
        <v>0</v>
      </c>
      <c r="J42" s="24">
        <f t="shared" si="8"/>
        <v>0</v>
      </c>
      <c r="K42" s="24">
        <f t="shared" si="8"/>
        <v>0</v>
      </c>
      <c r="L42" s="24">
        <f t="shared" si="8"/>
        <v>0</v>
      </c>
      <c r="M42" s="24">
        <f t="shared" si="5"/>
        <v>0</v>
      </c>
    </row>
    <row r="43" ht="15.75" hidden="1" customHeight="1">
      <c r="B43" s="29"/>
      <c r="C43" s="24"/>
      <c r="D43" s="24"/>
      <c r="E43" s="24"/>
      <c r="F43" s="24"/>
      <c r="G43" s="24"/>
      <c r="H43" s="24"/>
      <c r="I43" s="24"/>
      <c r="J43" s="24">
        <f t="shared" ref="J43:L43" si="9">IF($B43&gt;(SUM($C43:I43)),IF(ISERROR($B43/$C$36),"",$B43/$C$36),0)</f>
        <v>0</v>
      </c>
      <c r="K43" s="24">
        <f t="shared" si="9"/>
        <v>0</v>
      </c>
      <c r="L43" s="24">
        <f t="shared" si="9"/>
        <v>0</v>
      </c>
      <c r="M43" s="24">
        <f t="shared" si="5"/>
        <v>0</v>
      </c>
    </row>
    <row r="44" ht="15.75" hidden="1" customHeight="1">
      <c r="A44" s="4" t="str">
        <f t="shared" ref="A44:B44" si="10">A21</f>
        <v>Droits d’entrée</v>
      </c>
      <c r="B44" s="28" t="str">
        <f t="shared" si="10"/>
        <v/>
      </c>
      <c r="C44" s="24">
        <f>IF(ISERROR($B44/$C$36),0,$B44/$C$36)</f>
        <v>0</v>
      </c>
      <c r="D44" s="24">
        <f t="shared" ref="D44:L44" si="11">IF($B44&gt;(SUM($C44:C44)),IF(ISERROR($B44/$C$36),"",$B44/$C$36),0)</f>
        <v>0</v>
      </c>
      <c r="E44" s="24">
        <f t="shared" si="11"/>
        <v>0</v>
      </c>
      <c r="F44" s="24">
        <f t="shared" si="11"/>
        <v>0</v>
      </c>
      <c r="G44" s="24">
        <f t="shared" si="11"/>
        <v>0</v>
      </c>
      <c r="H44" s="24">
        <f t="shared" si="11"/>
        <v>0</v>
      </c>
      <c r="I44" s="24">
        <f t="shared" si="11"/>
        <v>0</v>
      </c>
      <c r="J44" s="24">
        <f t="shared" si="11"/>
        <v>0</v>
      </c>
      <c r="K44" s="24">
        <f t="shared" si="11"/>
        <v>0</v>
      </c>
      <c r="L44" s="24">
        <f t="shared" si="11"/>
        <v>0</v>
      </c>
      <c r="M44" s="24">
        <f t="shared" si="5"/>
        <v>0</v>
      </c>
    </row>
    <row r="45" ht="15.75" hidden="1" customHeight="1">
      <c r="B45" s="29"/>
      <c r="C45" s="24"/>
      <c r="D45" s="24"/>
      <c r="E45" s="24"/>
      <c r="F45" s="24"/>
      <c r="G45" s="24"/>
      <c r="H45" s="24"/>
      <c r="I45" s="24"/>
      <c r="J45" s="24">
        <f t="shared" ref="J45:L45" si="12">IF($B45&gt;(SUM($C45:I45)),IF(ISERROR($B45/$C$36),"",$B45/$C$36),0)</f>
        <v>0</v>
      </c>
      <c r="K45" s="24">
        <f t="shared" si="12"/>
        <v>0</v>
      </c>
      <c r="L45" s="24">
        <f t="shared" si="12"/>
        <v>0</v>
      </c>
      <c r="M45" s="24">
        <f t="shared" si="5"/>
        <v>0</v>
      </c>
    </row>
    <row r="46" ht="15.75" hidden="1" customHeight="1">
      <c r="B46" s="29"/>
      <c r="C46" s="24"/>
      <c r="D46" s="24"/>
      <c r="E46" s="24"/>
      <c r="F46" s="24"/>
      <c r="G46" s="24"/>
      <c r="H46" s="24"/>
      <c r="I46" s="24"/>
      <c r="J46" s="24">
        <f t="shared" ref="J46:L46" si="13">IF($B46&gt;(SUM($C46:I46)),IF(ISERROR($B46/$C$36),"",$B46/$C$36),0)</f>
        <v>0</v>
      </c>
      <c r="K46" s="24">
        <f t="shared" si="13"/>
        <v>0</v>
      </c>
      <c r="L46" s="24">
        <f t="shared" si="13"/>
        <v>0</v>
      </c>
      <c r="M46" s="24">
        <f t="shared" si="5"/>
        <v>0</v>
      </c>
    </row>
    <row r="47" ht="15.75" hidden="1" customHeight="1">
      <c r="B47" s="29"/>
      <c r="C47" s="24"/>
      <c r="D47" s="24"/>
      <c r="E47" s="24"/>
      <c r="F47" s="24"/>
      <c r="G47" s="24"/>
      <c r="H47" s="24"/>
      <c r="I47" s="24"/>
      <c r="J47" s="24">
        <f t="shared" ref="J47:L47" si="14">IF($B47&gt;(SUM($C47:I47)),IF(ISERROR($B47/$C$36),"",$B47/$C$36),0)</f>
        <v>0</v>
      </c>
      <c r="K47" s="24">
        <f t="shared" si="14"/>
        <v>0</v>
      </c>
      <c r="L47" s="24">
        <f t="shared" si="14"/>
        <v>0</v>
      </c>
      <c r="M47" s="24">
        <f t="shared" si="5"/>
        <v>0</v>
      </c>
    </row>
    <row r="48" ht="15.75" hidden="1" customHeight="1">
      <c r="A48" s="4" t="str">
        <f t="shared" ref="A48:B48" si="15">A25</f>
        <v>Frais de dossier</v>
      </c>
      <c r="B48" s="28" t="str">
        <f t="shared" si="15"/>
        <v/>
      </c>
      <c r="C48" s="24">
        <f t="shared" ref="C48:C54" si="18">IF(ISERROR($B48/$C$36),0,$B48/$C$36)</f>
        <v>0</v>
      </c>
      <c r="D48" s="24">
        <f t="shared" ref="D48:L48" si="16">IF($B48&gt;(SUM($C48:C48)),IF(ISERROR($B48/$C$36),"",$B48/$C$36),0)</f>
        <v>0</v>
      </c>
      <c r="E48" s="24">
        <f t="shared" si="16"/>
        <v>0</v>
      </c>
      <c r="F48" s="24">
        <f t="shared" si="16"/>
        <v>0</v>
      </c>
      <c r="G48" s="24">
        <f t="shared" si="16"/>
        <v>0</v>
      </c>
      <c r="H48" s="24">
        <f t="shared" si="16"/>
        <v>0</v>
      </c>
      <c r="I48" s="24">
        <f t="shared" si="16"/>
        <v>0</v>
      </c>
      <c r="J48" s="24">
        <f t="shared" si="16"/>
        <v>0</v>
      </c>
      <c r="K48" s="24">
        <f t="shared" si="16"/>
        <v>0</v>
      </c>
      <c r="L48" s="24">
        <f t="shared" si="16"/>
        <v>0</v>
      </c>
      <c r="M48" s="24">
        <f t="shared" si="5"/>
        <v>0</v>
      </c>
    </row>
    <row r="49" ht="15.75" hidden="1" customHeight="1">
      <c r="A49" s="4" t="str">
        <f t="shared" ref="A49:B49" si="17">A26</f>
        <v>Frais de notaire ou d’avocat</v>
      </c>
      <c r="B49" s="28" t="str">
        <f t="shared" si="17"/>
        <v/>
      </c>
      <c r="C49" s="24">
        <f t="shared" si="18"/>
        <v>0</v>
      </c>
      <c r="D49" s="24">
        <f t="shared" ref="D49:L49" si="19">IF($B49&gt;(SUM($C49:C49)),IF(ISERROR($B49/$C$36),"",$B49/$C$36),0)</f>
        <v>0</v>
      </c>
      <c r="E49" s="24">
        <f t="shared" si="19"/>
        <v>0</v>
      </c>
      <c r="F49" s="24">
        <f t="shared" si="19"/>
        <v>0</v>
      </c>
      <c r="G49" s="24">
        <f t="shared" si="19"/>
        <v>0</v>
      </c>
      <c r="H49" s="24">
        <f t="shared" si="19"/>
        <v>0</v>
      </c>
      <c r="I49" s="24">
        <f t="shared" si="19"/>
        <v>0</v>
      </c>
      <c r="J49" s="24">
        <f t="shared" si="19"/>
        <v>0</v>
      </c>
      <c r="K49" s="24">
        <f t="shared" si="19"/>
        <v>0</v>
      </c>
      <c r="L49" s="24">
        <f t="shared" si="19"/>
        <v>0</v>
      </c>
      <c r="M49" s="24">
        <f t="shared" si="5"/>
        <v>0</v>
      </c>
    </row>
    <row r="50" ht="15.75" hidden="1" customHeight="1">
      <c r="A50" s="4" t="str">
        <f t="shared" ref="A50:B50" si="20">A27</f>
        <v>Enseigne et éléments de communication</v>
      </c>
      <c r="B50" s="28" t="str">
        <f t="shared" si="20"/>
        <v/>
      </c>
      <c r="C50" s="24">
        <f t="shared" si="18"/>
        <v>0</v>
      </c>
      <c r="D50" s="24">
        <f t="shared" ref="D50:L50" si="21">IF($B50&gt;(SUM($C50:C50)),IF(ISERROR($B50/$C$36),"",$B50/$C$36),0)</f>
        <v>0</v>
      </c>
      <c r="E50" s="24">
        <f t="shared" si="21"/>
        <v>0</v>
      </c>
      <c r="F50" s="24">
        <f t="shared" si="21"/>
        <v>0</v>
      </c>
      <c r="G50" s="24">
        <f t="shared" si="21"/>
        <v>0</v>
      </c>
      <c r="H50" s="24">
        <f t="shared" si="21"/>
        <v>0</v>
      </c>
      <c r="I50" s="24">
        <f t="shared" si="21"/>
        <v>0</v>
      </c>
      <c r="J50" s="24">
        <f t="shared" si="21"/>
        <v>0</v>
      </c>
      <c r="K50" s="24">
        <f t="shared" si="21"/>
        <v>0</v>
      </c>
      <c r="L50" s="24">
        <f t="shared" si="21"/>
        <v>0</v>
      </c>
      <c r="M50" s="24">
        <f t="shared" si="5"/>
        <v>0</v>
      </c>
    </row>
    <row r="51" ht="15.75" hidden="1" customHeight="1">
      <c r="A51" s="4" t="str">
        <f t="shared" ref="A51:B51" si="22">A28</f>
        <v>Achat immobilier</v>
      </c>
      <c r="B51" s="28" t="str">
        <f t="shared" si="22"/>
        <v/>
      </c>
      <c r="C51" s="24">
        <f t="shared" si="18"/>
        <v>0</v>
      </c>
      <c r="D51" s="24">
        <f t="shared" ref="D51:L51" si="23">IF($B51&gt;(SUM($C51:C51)),IF(ISERROR($B51/$C$36),"",$B51/$C$36),0)</f>
        <v>0</v>
      </c>
      <c r="E51" s="24">
        <f t="shared" si="23"/>
        <v>0</v>
      </c>
      <c r="F51" s="24">
        <f t="shared" si="23"/>
        <v>0</v>
      </c>
      <c r="G51" s="24">
        <f t="shared" si="23"/>
        <v>0</v>
      </c>
      <c r="H51" s="24">
        <f t="shared" si="23"/>
        <v>0</v>
      </c>
      <c r="I51" s="24">
        <f t="shared" si="23"/>
        <v>0</v>
      </c>
      <c r="J51" s="24">
        <f t="shared" si="23"/>
        <v>0</v>
      </c>
      <c r="K51" s="24">
        <f t="shared" si="23"/>
        <v>0</v>
      </c>
      <c r="L51" s="24">
        <f t="shared" si="23"/>
        <v>0</v>
      </c>
      <c r="M51" s="24">
        <f t="shared" si="5"/>
        <v>0</v>
      </c>
    </row>
    <row r="52" ht="15.75" hidden="1" customHeight="1">
      <c r="A52" s="4" t="str">
        <f t="shared" ref="A52:B52" si="24">A29</f>
        <v>Travaux et aménagements</v>
      </c>
      <c r="B52" s="28" t="str">
        <f t="shared" si="24"/>
        <v/>
      </c>
      <c r="C52" s="24">
        <f t="shared" si="18"/>
        <v>0</v>
      </c>
      <c r="D52" s="24">
        <f t="shared" ref="D52:L52" si="25">IF($B52&gt;(SUM($C52:C52)),IF(ISERROR($B52/$C$36),"",$B52/$C$36),0)</f>
        <v>0</v>
      </c>
      <c r="E52" s="24">
        <f t="shared" si="25"/>
        <v>0</v>
      </c>
      <c r="F52" s="24">
        <f t="shared" si="25"/>
        <v>0</v>
      </c>
      <c r="G52" s="24">
        <f t="shared" si="25"/>
        <v>0</v>
      </c>
      <c r="H52" s="24">
        <f t="shared" si="25"/>
        <v>0</v>
      </c>
      <c r="I52" s="24">
        <f t="shared" si="25"/>
        <v>0</v>
      </c>
      <c r="J52" s="24">
        <f t="shared" si="25"/>
        <v>0</v>
      </c>
      <c r="K52" s="24">
        <f t="shared" si="25"/>
        <v>0</v>
      </c>
      <c r="L52" s="24">
        <f t="shared" si="25"/>
        <v>0</v>
      </c>
      <c r="M52" s="24">
        <f t="shared" si="5"/>
        <v>0</v>
      </c>
    </row>
    <row r="53" ht="15.75" hidden="1" customHeight="1">
      <c r="A53" s="4" t="str">
        <f t="shared" ref="A53:B53" si="26">A30</f>
        <v>Matériel</v>
      </c>
      <c r="B53" s="28" t="str">
        <f t="shared" si="26"/>
        <v/>
      </c>
      <c r="C53" s="24">
        <f t="shared" si="18"/>
        <v>0</v>
      </c>
      <c r="D53" s="24">
        <f t="shared" ref="D53:L53" si="27">IF($B53&gt;(SUM($C53:C53)),IF(ISERROR($B53/$C$36),"",$B53/$C$36),0)</f>
        <v>0</v>
      </c>
      <c r="E53" s="24">
        <f t="shared" si="27"/>
        <v>0</v>
      </c>
      <c r="F53" s="24">
        <f t="shared" si="27"/>
        <v>0</v>
      </c>
      <c r="G53" s="24">
        <f t="shared" si="27"/>
        <v>0</v>
      </c>
      <c r="H53" s="24">
        <f t="shared" si="27"/>
        <v>0</v>
      </c>
      <c r="I53" s="24">
        <f t="shared" si="27"/>
        <v>0</v>
      </c>
      <c r="J53" s="24">
        <f t="shared" si="27"/>
        <v>0</v>
      </c>
      <c r="K53" s="24">
        <f t="shared" si="27"/>
        <v>0</v>
      </c>
      <c r="L53" s="24">
        <f t="shared" si="27"/>
        <v>0</v>
      </c>
      <c r="M53" s="24">
        <f t="shared" si="5"/>
        <v>0</v>
      </c>
    </row>
    <row r="54" ht="15.75" hidden="1" customHeight="1">
      <c r="A54" s="4" t="str">
        <f t="shared" ref="A54:B54" si="28">A31</f>
        <v>Matériel de bureau</v>
      </c>
      <c r="B54" s="28" t="str">
        <f t="shared" si="28"/>
        <v/>
      </c>
      <c r="C54" s="24">
        <f t="shared" si="18"/>
        <v>0</v>
      </c>
      <c r="D54" s="24">
        <f t="shared" ref="D54:L54" si="29">IF($B54&gt;(SUM($C54:C54)),IF(ISERROR($B54/$C$36),"",$B54/$C$36),0)</f>
        <v>0</v>
      </c>
      <c r="E54" s="24">
        <f t="shared" si="29"/>
        <v>0</v>
      </c>
      <c r="F54" s="24">
        <f t="shared" si="29"/>
        <v>0</v>
      </c>
      <c r="G54" s="24">
        <f t="shared" si="29"/>
        <v>0</v>
      </c>
      <c r="H54" s="24">
        <f t="shared" si="29"/>
        <v>0</v>
      </c>
      <c r="I54" s="24">
        <f t="shared" si="29"/>
        <v>0</v>
      </c>
      <c r="J54" s="24">
        <f t="shared" si="29"/>
        <v>0</v>
      </c>
      <c r="K54" s="24">
        <f t="shared" si="29"/>
        <v>0</v>
      </c>
      <c r="L54" s="24">
        <f t="shared" si="29"/>
        <v>0</v>
      </c>
      <c r="M54" s="24">
        <f t="shared" si="5"/>
        <v>0</v>
      </c>
    </row>
    <row r="55" ht="15.75" hidden="1" customHeight="1">
      <c r="A55" s="30"/>
      <c r="B55" s="24"/>
      <c r="C55" s="24"/>
      <c r="D55" s="24"/>
      <c r="E55" s="24"/>
      <c r="F55" s="24"/>
      <c r="G55" s="24"/>
      <c r="H55" s="24"/>
      <c r="I55" s="24"/>
      <c r="J55" s="24"/>
      <c r="K55" s="24"/>
      <c r="L55" s="24"/>
    </row>
    <row r="56" ht="15.75" customHeight="1">
      <c r="A56" s="14" t="s">
        <v>72</v>
      </c>
    </row>
    <row r="57" ht="15.75" customHeight="1">
      <c r="A57" s="9"/>
    </row>
    <row r="58" ht="15.75" customHeight="1">
      <c r="B58" s="15" t="s">
        <v>26</v>
      </c>
    </row>
    <row r="59" ht="15.0" customHeight="1">
      <c r="A59" s="16" t="s">
        <v>73</v>
      </c>
      <c r="B59" s="17"/>
      <c r="C59" s="9"/>
      <c r="G59" s="31"/>
      <c r="H59" s="31"/>
    </row>
    <row r="60" ht="15.0" customHeight="1">
      <c r="A60" s="16" t="s">
        <v>74</v>
      </c>
      <c r="B60" s="17"/>
      <c r="C60" s="32" t="s">
        <v>75</v>
      </c>
      <c r="D60" s="32" t="s">
        <v>76</v>
      </c>
      <c r="G60" s="31"/>
      <c r="H60" s="31"/>
    </row>
    <row r="61" ht="15.0" customHeight="1">
      <c r="A61" s="33" t="s">
        <v>77</v>
      </c>
      <c r="B61" s="17"/>
      <c r="C61" s="34"/>
      <c r="D61" s="35"/>
      <c r="E61" s="36"/>
      <c r="F61" s="37"/>
      <c r="G61" s="31"/>
      <c r="H61" s="31"/>
    </row>
    <row r="62" ht="15.0" customHeight="1">
      <c r="A62" s="33" t="s">
        <v>78</v>
      </c>
      <c r="B62" s="17"/>
      <c r="C62" s="34"/>
      <c r="D62" s="35"/>
      <c r="G62" s="31"/>
      <c r="H62" s="31"/>
    </row>
    <row r="63" ht="15.0" customHeight="1">
      <c r="A63" s="33" t="s">
        <v>79</v>
      </c>
      <c r="B63" s="17"/>
      <c r="C63" s="34"/>
      <c r="D63" s="35"/>
      <c r="G63" s="31"/>
      <c r="H63" s="31"/>
    </row>
    <row r="64" ht="15.0" customHeight="1">
      <c r="A64" s="33" t="s">
        <v>80</v>
      </c>
      <c r="B64" s="17"/>
      <c r="C64" s="9"/>
      <c r="G64" s="31"/>
      <c r="H64" s="31"/>
    </row>
    <row r="65" ht="15.0" customHeight="1">
      <c r="A65" s="33" t="s">
        <v>81</v>
      </c>
      <c r="B65" s="17"/>
      <c r="C65" s="9"/>
      <c r="G65" s="31"/>
      <c r="H65" s="31"/>
    </row>
    <row r="66" ht="15.75" customHeight="1">
      <c r="A66" s="33" t="s">
        <v>82</v>
      </c>
      <c r="B66" s="17"/>
      <c r="C66" s="9"/>
      <c r="G66" s="31"/>
      <c r="H66" s="31"/>
    </row>
    <row r="67" ht="15.75" customHeight="1">
      <c r="A67" s="18" t="s">
        <v>58</v>
      </c>
      <c r="B67" s="19">
        <f>SUM(B59:B66)</f>
        <v>0</v>
      </c>
      <c r="C67" s="38" t="str">
        <f>IF(B67=B34,"","Le total doit être égal au total du tableau précédent, veuillez modifier les chiffres")</f>
        <v/>
      </c>
      <c r="G67" s="31"/>
      <c r="H67" s="31"/>
    </row>
    <row r="68" ht="15.75" customHeight="1">
      <c r="A68" s="18"/>
      <c r="B68" s="39"/>
      <c r="C68" s="38"/>
    </row>
    <row r="69" ht="15.75" hidden="1" customHeight="1">
      <c r="A69" s="6" t="s">
        <v>83</v>
      </c>
      <c r="B69" s="18" t="s">
        <v>84</v>
      </c>
      <c r="C69" s="40" t="s">
        <v>85</v>
      </c>
      <c r="D69" s="41" t="s">
        <v>86</v>
      </c>
      <c r="E69" s="18" t="s">
        <v>87</v>
      </c>
      <c r="F69" s="18" t="s">
        <v>88</v>
      </c>
      <c r="G69" s="42" t="s">
        <v>89</v>
      </c>
      <c r="H69" s="42" t="s">
        <v>90</v>
      </c>
      <c r="I69" s="42" t="s">
        <v>91</v>
      </c>
      <c r="J69" s="42" t="s">
        <v>92</v>
      </c>
      <c r="K69" s="42" t="s">
        <v>93</v>
      </c>
      <c r="L69" s="42" t="s">
        <v>94</v>
      </c>
    </row>
    <row r="70" ht="15.75" hidden="1" customHeight="1">
      <c r="A70" s="4" t="s">
        <v>95</v>
      </c>
      <c r="B70" s="43">
        <f t="shared" ref="B70:B72" si="30">IF(ISERROR((PMT(C61/12,D61,B61))*-1),0,(PMT(C61/12,D61,B61))*-1)</f>
        <v>0</v>
      </c>
      <c r="C70" s="39">
        <f t="shared" ref="C70:C72" si="31">B70*D61</f>
        <v>0</v>
      </c>
      <c r="D70" s="41">
        <f t="shared" ref="D70:D72" si="32">IF(ISERROR(B61/D61),0,B61/D61)</f>
        <v>0</v>
      </c>
      <c r="E70" s="44">
        <f t="shared" ref="E70:E72" si="33">B70-D70</f>
        <v>0</v>
      </c>
      <c r="F70" s="43">
        <f t="shared" ref="F70:F72" si="34">E70*D61</f>
        <v>0</v>
      </c>
      <c r="G70" s="45">
        <f t="shared" ref="G70:G72" si="35">IF($D61&gt;12,$E70*12,$E70*$D61)</f>
        <v>0</v>
      </c>
      <c r="H70" s="45">
        <f t="shared" ref="H70:H72" si="36">IF($D61-12&lt;0,0,IF($D61&gt;24,$E70*12,($D61-12)*$E70))</f>
        <v>0</v>
      </c>
      <c r="I70" s="45">
        <f t="shared" ref="I70:I72" si="37">IF($D61-24&lt;0,0,IF($D61&gt;36,$E70*12,($D61-24)*$E70))</f>
        <v>0</v>
      </c>
      <c r="J70" s="45">
        <f t="shared" ref="J70:J72" si="38">IF($D61&gt;12,$D70*12,$D70*$D61)</f>
        <v>0</v>
      </c>
      <c r="K70" s="45">
        <f t="shared" ref="K70:K72" si="39">IF($D61-12&lt;0,0,IF($D61&gt;24,$D70*12,($D61-12)*$D70))</f>
        <v>0</v>
      </c>
      <c r="L70" s="45">
        <f t="shared" ref="L70:L72" si="40">IF($D61-24&lt;0,0,IF($D61&gt;36,$D70*12,($D61-24)*$D70))</f>
        <v>0</v>
      </c>
    </row>
    <row r="71" ht="15.75" hidden="1" customHeight="1">
      <c r="A71" s="4" t="s">
        <v>96</v>
      </c>
      <c r="B71" s="43">
        <f t="shared" si="30"/>
        <v>0</v>
      </c>
      <c r="C71" s="39">
        <f t="shared" si="31"/>
        <v>0</v>
      </c>
      <c r="D71" s="41">
        <f t="shared" si="32"/>
        <v>0</v>
      </c>
      <c r="E71" s="44">
        <f t="shared" si="33"/>
        <v>0</v>
      </c>
      <c r="F71" s="43">
        <f t="shared" si="34"/>
        <v>0</v>
      </c>
      <c r="G71" s="45">
        <f t="shared" si="35"/>
        <v>0</v>
      </c>
      <c r="H71" s="45">
        <f t="shared" si="36"/>
        <v>0</v>
      </c>
      <c r="I71" s="45">
        <f t="shared" si="37"/>
        <v>0</v>
      </c>
      <c r="J71" s="45">
        <f t="shared" si="38"/>
        <v>0</v>
      </c>
      <c r="K71" s="45">
        <f t="shared" si="39"/>
        <v>0</v>
      </c>
      <c r="L71" s="45">
        <f t="shared" si="40"/>
        <v>0</v>
      </c>
    </row>
    <row r="72" ht="15.75" hidden="1" customHeight="1">
      <c r="A72" s="4" t="s">
        <v>97</v>
      </c>
      <c r="B72" s="43">
        <f t="shared" si="30"/>
        <v>0</v>
      </c>
      <c r="C72" s="39">
        <f t="shared" si="31"/>
        <v>0</v>
      </c>
      <c r="D72" s="41">
        <f t="shared" si="32"/>
        <v>0</v>
      </c>
      <c r="E72" s="44">
        <f t="shared" si="33"/>
        <v>0</v>
      </c>
      <c r="F72" s="43">
        <f t="shared" si="34"/>
        <v>0</v>
      </c>
      <c r="G72" s="45">
        <f t="shared" si="35"/>
        <v>0</v>
      </c>
      <c r="H72" s="45">
        <f t="shared" si="36"/>
        <v>0</v>
      </c>
      <c r="I72" s="45">
        <f t="shared" si="37"/>
        <v>0</v>
      </c>
      <c r="J72" s="45">
        <f t="shared" si="38"/>
        <v>0</v>
      </c>
      <c r="K72" s="45">
        <f t="shared" si="39"/>
        <v>0</v>
      </c>
      <c r="L72" s="45">
        <f t="shared" si="40"/>
        <v>0</v>
      </c>
    </row>
    <row r="73" ht="29.25" customHeight="1">
      <c r="A73" s="14" t="s">
        <v>98</v>
      </c>
      <c r="H73" s="39"/>
      <c r="I73" s="46">
        <f t="shared" ref="I73:L73" si="41">SUM(I70:I72)</f>
        <v>0</v>
      </c>
      <c r="J73" s="47">
        <f t="shared" si="41"/>
        <v>0</v>
      </c>
      <c r="K73" s="47">
        <f t="shared" si="41"/>
        <v>0</v>
      </c>
      <c r="L73" s="47">
        <f t="shared" si="41"/>
        <v>0</v>
      </c>
    </row>
    <row r="74" ht="15.75" customHeight="1">
      <c r="A74" s="9" t="s">
        <v>99</v>
      </c>
    </row>
    <row r="75" ht="15.75" customHeight="1"/>
    <row r="76" ht="15.75" customHeight="1">
      <c r="B76" s="48" t="s">
        <v>100</v>
      </c>
      <c r="C76" s="48" t="s">
        <v>101</v>
      </c>
      <c r="D76" s="48" t="s">
        <v>102</v>
      </c>
    </row>
    <row r="77" ht="15.75" customHeight="1">
      <c r="A77" s="16" t="s">
        <v>103</v>
      </c>
      <c r="B77" s="49"/>
      <c r="C77" s="50"/>
      <c r="D77" s="51"/>
    </row>
    <row r="78" ht="15.0" customHeight="1">
      <c r="A78" s="16" t="s">
        <v>104</v>
      </c>
      <c r="B78" s="49"/>
      <c r="C78" s="50"/>
      <c r="D78" s="51"/>
      <c r="G78" s="31"/>
      <c r="H78" s="31"/>
    </row>
    <row r="79" ht="15.0" customHeight="1">
      <c r="A79" s="16" t="s">
        <v>105</v>
      </c>
      <c r="B79" s="49"/>
      <c r="C79" s="50"/>
      <c r="D79" s="51"/>
      <c r="G79" s="31"/>
      <c r="H79" s="31"/>
    </row>
    <row r="80" ht="15.0" customHeight="1">
      <c r="A80" s="16" t="s">
        <v>106</v>
      </c>
      <c r="B80" s="49"/>
      <c r="C80" s="49"/>
      <c r="D80" s="51"/>
      <c r="G80" s="31"/>
      <c r="H80" s="31"/>
    </row>
    <row r="81" ht="15.0" customHeight="1">
      <c r="A81" s="16" t="s">
        <v>107</v>
      </c>
      <c r="B81" s="49"/>
      <c r="C81" s="49"/>
      <c r="D81" s="51"/>
      <c r="G81" s="31"/>
      <c r="H81" s="31"/>
    </row>
    <row r="82" ht="15.0" customHeight="1">
      <c r="A82" s="16" t="s">
        <v>108</v>
      </c>
      <c r="B82" s="49"/>
      <c r="C82" s="49"/>
      <c r="D82" s="51"/>
      <c r="G82" s="31"/>
      <c r="H82" s="31"/>
    </row>
    <row r="83" ht="15.0" customHeight="1">
      <c r="A83" s="16" t="s">
        <v>109</v>
      </c>
      <c r="B83" s="49"/>
      <c r="C83" s="49"/>
      <c r="D83" s="51"/>
      <c r="E83" s="9"/>
      <c r="G83" s="31"/>
      <c r="H83" s="31"/>
    </row>
    <row r="84" ht="15.0" customHeight="1">
      <c r="A84" s="16" t="s">
        <v>110</v>
      </c>
      <c r="B84" s="49"/>
      <c r="C84" s="49"/>
      <c r="D84" s="51"/>
      <c r="E84" s="9"/>
      <c r="G84" s="31"/>
      <c r="H84" s="31"/>
    </row>
    <row r="85" ht="15.0" customHeight="1">
      <c r="A85" s="16" t="s">
        <v>111</v>
      </c>
      <c r="B85" s="49"/>
      <c r="C85" s="50"/>
      <c r="D85" s="51"/>
      <c r="E85" s="9"/>
      <c r="G85" s="31"/>
      <c r="H85" s="31"/>
    </row>
    <row r="86" ht="15.0" customHeight="1">
      <c r="A86" s="16" t="s">
        <v>112</v>
      </c>
      <c r="B86" s="49"/>
      <c r="C86" s="50"/>
      <c r="D86" s="51"/>
      <c r="E86" s="9"/>
      <c r="G86" s="31"/>
      <c r="H86" s="31"/>
    </row>
    <row r="87" ht="15.75" customHeight="1">
      <c r="A87" s="16" t="s">
        <v>113</v>
      </c>
      <c r="B87" s="49"/>
      <c r="C87" s="50"/>
      <c r="D87" s="51"/>
      <c r="E87" s="9"/>
      <c r="G87" s="31"/>
      <c r="H87" s="31"/>
    </row>
    <row r="88" ht="15.75" customHeight="1">
      <c r="A88" s="16" t="s">
        <v>114</v>
      </c>
      <c r="B88" s="49"/>
      <c r="C88" s="50"/>
      <c r="D88" s="51"/>
      <c r="E88" s="9"/>
    </row>
    <row r="89" ht="15.75" customHeight="1">
      <c r="A89" s="16" t="s">
        <v>115</v>
      </c>
      <c r="B89" s="49"/>
      <c r="C89" s="50"/>
      <c r="D89" s="51"/>
      <c r="E89" s="9"/>
    </row>
    <row r="90" ht="15.75" customHeight="1">
      <c r="A90" s="16" t="s">
        <v>116</v>
      </c>
      <c r="B90" s="49"/>
      <c r="C90" s="50"/>
      <c r="D90" s="51"/>
      <c r="E90" s="9"/>
    </row>
    <row r="91" ht="15.75" customHeight="1">
      <c r="A91" s="16" t="s">
        <v>117</v>
      </c>
      <c r="B91" s="49"/>
      <c r="C91" s="50"/>
      <c r="D91" s="51"/>
      <c r="E91" s="20"/>
    </row>
    <row r="92" ht="15.75" customHeight="1">
      <c r="A92" s="24" t="s">
        <v>118</v>
      </c>
    </row>
    <row r="93" ht="15.75" customHeight="1">
      <c r="A93" s="52" t="s">
        <v>119</v>
      </c>
      <c r="B93" s="49"/>
      <c r="C93" s="50"/>
      <c r="D93" s="51"/>
    </row>
    <row r="94" ht="15.75" customHeight="1">
      <c r="A94" s="52" t="s">
        <v>120</v>
      </c>
      <c r="B94" s="49"/>
      <c r="C94" s="50"/>
      <c r="D94" s="51"/>
    </row>
    <row r="95" ht="15.75" customHeight="1">
      <c r="A95" s="52" t="s">
        <v>121</v>
      </c>
      <c r="B95" s="49"/>
      <c r="C95" s="50"/>
      <c r="D95" s="51"/>
    </row>
    <row r="96" ht="6.0" customHeight="1">
      <c r="B96" s="53"/>
      <c r="C96" s="53"/>
      <c r="D96" s="53"/>
    </row>
    <row r="97" ht="15.75" customHeight="1">
      <c r="A97" s="18" t="s">
        <v>58</v>
      </c>
      <c r="B97" s="19">
        <f t="shared" ref="B97:D97" si="42">SUM(B77:B95)</f>
        <v>0</v>
      </c>
      <c r="C97" s="19">
        <f t="shared" si="42"/>
        <v>0</v>
      </c>
      <c r="D97" s="19">
        <f t="shared" si="42"/>
        <v>0</v>
      </c>
    </row>
    <row r="98" ht="15.75" customHeight="1"/>
    <row r="99" ht="15.75" customHeight="1">
      <c r="A99" s="14" t="s">
        <v>122</v>
      </c>
    </row>
    <row r="100" ht="15.75" customHeight="1">
      <c r="A100" s="9" t="s">
        <v>123</v>
      </c>
    </row>
    <row r="101" ht="15.75" customHeight="1"/>
    <row r="102" ht="15.75" customHeight="1">
      <c r="A102" s="54" t="s">
        <v>124</v>
      </c>
      <c r="B102" s="55" t="s">
        <v>125</v>
      </c>
      <c r="C102" s="55" t="s">
        <v>126</v>
      </c>
      <c r="D102" s="55" t="s">
        <v>127</v>
      </c>
      <c r="F102" s="56" t="s">
        <v>128</v>
      </c>
      <c r="G102" s="55" t="s">
        <v>125</v>
      </c>
      <c r="H102" s="55" t="s">
        <v>126</v>
      </c>
      <c r="I102" s="55" t="s">
        <v>127</v>
      </c>
    </row>
    <row r="103" ht="15.75" customHeight="1">
      <c r="A103" s="57" t="s">
        <v>129</v>
      </c>
      <c r="B103" s="58">
        <v>20.0</v>
      </c>
      <c r="C103" s="17"/>
      <c r="D103" s="53">
        <f t="shared" ref="D103:D114" si="43">B103*C103</f>
        <v>0</v>
      </c>
      <c r="F103" s="59" t="s">
        <v>129</v>
      </c>
      <c r="G103" s="58">
        <v>20.0</v>
      </c>
      <c r="H103" s="17"/>
      <c r="I103" s="53">
        <f t="shared" ref="I103:I114" si="44">G103*H103</f>
        <v>0</v>
      </c>
    </row>
    <row r="104" ht="15.75" customHeight="1">
      <c r="A104" s="57" t="s">
        <v>130</v>
      </c>
      <c r="B104" s="58">
        <v>20.0</v>
      </c>
      <c r="C104" s="17"/>
      <c r="D104" s="53">
        <f t="shared" si="43"/>
        <v>0</v>
      </c>
      <c r="F104" s="59" t="s">
        <v>130</v>
      </c>
      <c r="G104" s="58">
        <v>20.0</v>
      </c>
      <c r="H104" s="17"/>
      <c r="I104" s="53">
        <f t="shared" si="44"/>
        <v>0</v>
      </c>
    </row>
    <row r="105" ht="15.75" customHeight="1">
      <c r="A105" s="57" t="s">
        <v>131</v>
      </c>
      <c r="B105" s="58">
        <v>20.0</v>
      </c>
      <c r="C105" s="17"/>
      <c r="D105" s="53">
        <f t="shared" si="43"/>
        <v>0</v>
      </c>
      <c r="F105" s="59" t="s">
        <v>131</v>
      </c>
      <c r="G105" s="58">
        <v>20.0</v>
      </c>
      <c r="H105" s="17"/>
      <c r="I105" s="53">
        <f t="shared" si="44"/>
        <v>0</v>
      </c>
    </row>
    <row r="106" ht="15.75" customHeight="1">
      <c r="A106" s="57" t="s">
        <v>132</v>
      </c>
      <c r="B106" s="58">
        <v>20.0</v>
      </c>
      <c r="C106" s="17"/>
      <c r="D106" s="53">
        <f t="shared" si="43"/>
        <v>0</v>
      </c>
      <c r="F106" s="59" t="s">
        <v>132</v>
      </c>
      <c r="G106" s="58">
        <v>20.0</v>
      </c>
      <c r="H106" s="17"/>
      <c r="I106" s="53">
        <f t="shared" si="44"/>
        <v>0</v>
      </c>
    </row>
    <row r="107" ht="15.75" customHeight="1">
      <c r="A107" s="57" t="s">
        <v>133</v>
      </c>
      <c r="B107" s="58">
        <v>20.0</v>
      </c>
      <c r="C107" s="17"/>
      <c r="D107" s="53">
        <f t="shared" si="43"/>
        <v>0</v>
      </c>
      <c r="F107" s="59" t="s">
        <v>133</v>
      </c>
      <c r="G107" s="58">
        <v>20.0</v>
      </c>
      <c r="H107" s="17"/>
      <c r="I107" s="53">
        <f t="shared" si="44"/>
        <v>0</v>
      </c>
    </row>
    <row r="108" ht="15.75" customHeight="1">
      <c r="A108" s="57" t="s">
        <v>134</v>
      </c>
      <c r="B108" s="58">
        <v>20.0</v>
      </c>
      <c r="C108" s="17"/>
      <c r="D108" s="53">
        <f t="shared" si="43"/>
        <v>0</v>
      </c>
      <c r="F108" s="59" t="s">
        <v>134</v>
      </c>
      <c r="G108" s="58">
        <v>20.0</v>
      </c>
      <c r="H108" s="17"/>
      <c r="I108" s="53">
        <f t="shared" si="44"/>
        <v>0</v>
      </c>
    </row>
    <row r="109" ht="15.75" customHeight="1">
      <c r="A109" s="57" t="s">
        <v>135</v>
      </c>
      <c r="B109" s="58">
        <v>20.0</v>
      </c>
      <c r="C109" s="17"/>
      <c r="D109" s="53">
        <f t="shared" si="43"/>
        <v>0</v>
      </c>
      <c r="F109" s="59" t="s">
        <v>135</v>
      </c>
      <c r="G109" s="58">
        <v>20.0</v>
      </c>
      <c r="H109" s="17"/>
      <c r="I109" s="53">
        <f t="shared" si="44"/>
        <v>0</v>
      </c>
    </row>
    <row r="110" ht="15.75" customHeight="1">
      <c r="A110" s="57" t="s">
        <v>136</v>
      </c>
      <c r="B110" s="58">
        <v>20.0</v>
      </c>
      <c r="C110" s="17"/>
      <c r="D110" s="53">
        <f t="shared" si="43"/>
        <v>0</v>
      </c>
      <c r="F110" s="59" t="s">
        <v>136</v>
      </c>
      <c r="G110" s="58">
        <v>20.0</v>
      </c>
      <c r="H110" s="17"/>
      <c r="I110" s="53">
        <f t="shared" si="44"/>
        <v>0</v>
      </c>
    </row>
    <row r="111" ht="15.75" customHeight="1">
      <c r="A111" s="57" t="s">
        <v>137</v>
      </c>
      <c r="B111" s="58">
        <v>20.0</v>
      </c>
      <c r="C111" s="17"/>
      <c r="D111" s="53">
        <f t="shared" si="43"/>
        <v>0</v>
      </c>
      <c r="F111" s="59" t="s">
        <v>137</v>
      </c>
      <c r="G111" s="58">
        <v>20.0</v>
      </c>
      <c r="H111" s="17"/>
      <c r="I111" s="53">
        <f t="shared" si="44"/>
        <v>0</v>
      </c>
    </row>
    <row r="112" ht="15.75" customHeight="1">
      <c r="A112" s="57" t="s">
        <v>138</v>
      </c>
      <c r="B112" s="58">
        <v>20.0</v>
      </c>
      <c r="C112" s="17"/>
      <c r="D112" s="53">
        <f t="shared" si="43"/>
        <v>0</v>
      </c>
      <c r="F112" s="59" t="s">
        <v>138</v>
      </c>
      <c r="G112" s="58">
        <v>20.0</v>
      </c>
      <c r="H112" s="17"/>
      <c r="I112" s="53">
        <f t="shared" si="44"/>
        <v>0</v>
      </c>
    </row>
    <row r="113" ht="15.75" customHeight="1">
      <c r="A113" s="57" t="s">
        <v>139</v>
      </c>
      <c r="B113" s="58">
        <v>20.0</v>
      </c>
      <c r="C113" s="17"/>
      <c r="D113" s="53">
        <f t="shared" si="43"/>
        <v>0</v>
      </c>
      <c r="F113" s="59" t="s">
        <v>139</v>
      </c>
      <c r="G113" s="58">
        <v>20.0</v>
      </c>
      <c r="H113" s="17"/>
      <c r="I113" s="53">
        <f t="shared" si="44"/>
        <v>0</v>
      </c>
    </row>
    <row r="114" ht="15.75" customHeight="1">
      <c r="A114" s="57" t="s">
        <v>140</v>
      </c>
      <c r="B114" s="58">
        <v>20.0</v>
      </c>
      <c r="C114" s="17"/>
      <c r="D114" s="53">
        <f t="shared" si="43"/>
        <v>0</v>
      </c>
      <c r="F114" s="59" t="s">
        <v>140</v>
      </c>
      <c r="G114" s="58">
        <v>20.0</v>
      </c>
      <c r="H114" s="17"/>
      <c r="I114" s="53">
        <f t="shared" si="44"/>
        <v>0</v>
      </c>
    </row>
    <row r="115" ht="15.75" customHeight="1">
      <c r="A115" s="24" t="s">
        <v>58</v>
      </c>
      <c r="C115" s="53"/>
      <c r="D115" s="19">
        <f>SUM(D103:D114)</f>
        <v>0</v>
      </c>
      <c r="F115" s="60" t="s">
        <v>58</v>
      </c>
      <c r="H115" s="53"/>
      <c r="I115" s="19">
        <f>SUM(I103:I114)</f>
        <v>0</v>
      </c>
    </row>
    <row r="116" ht="15.75" customHeight="1">
      <c r="F116" s="61"/>
    </row>
    <row r="117" ht="15.75" customHeight="1">
      <c r="A117" s="21" t="s">
        <v>141</v>
      </c>
      <c r="D117" s="62">
        <v>0.05</v>
      </c>
      <c r="F117" s="63" t="s">
        <v>142</v>
      </c>
      <c r="I117" s="62">
        <v>0.05</v>
      </c>
    </row>
    <row r="118" ht="15.75" customHeight="1">
      <c r="A118" s="21" t="s">
        <v>143</v>
      </c>
      <c r="D118" s="62">
        <v>0.05</v>
      </c>
      <c r="F118" s="63" t="s">
        <v>144</v>
      </c>
      <c r="I118" s="62">
        <v>0.05</v>
      </c>
    </row>
    <row r="119" ht="15.75" customHeight="1"/>
    <row r="120" ht="15.75" customHeight="1">
      <c r="A120" s="14" t="s">
        <v>145</v>
      </c>
    </row>
    <row r="121" ht="47.25" customHeight="1">
      <c r="A121" s="64" t="s">
        <v>146</v>
      </c>
    </row>
    <row r="122" ht="15.75" customHeight="1"/>
    <row r="123" ht="15.75" customHeight="1">
      <c r="A123" s="65" t="s">
        <v>147</v>
      </c>
      <c r="D123" s="66">
        <v>0.5</v>
      </c>
      <c r="E123" s="67" t="s">
        <v>148</v>
      </c>
    </row>
    <row r="124" ht="15.75" customHeight="1"/>
    <row r="125" ht="15.75" customHeight="1">
      <c r="A125" s="14" t="s">
        <v>149</v>
      </c>
    </row>
    <row r="126" ht="18.75" customHeight="1">
      <c r="A126" s="14"/>
      <c r="G126" s="68"/>
      <c r="H126" s="68"/>
    </row>
    <row r="127" ht="14.25" customHeight="1">
      <c r="B127" s="42"/>
      <c r="C127" s="42" t="s">
        <v>150</v>
      </c>
      <c r="D127" s="69">
        <v>30.0</v>
      </c>
      <c r="E127" s="67" t="s">
        <v>151</v>
      </c>
      <c r="G127" s="68"/>
      <c r="H127" s="68"/>
    </row>
    <row r="128" ht="15.75" customHeight="1">
      <c r="A128" s="65"/>
      <c r="C128" s="42" t="s">
        <v>152</v>
      </c>
      <c r="D128" s="69">
        <v>30.0</v>
      </c>
      <c r="E128" s="67" t="s">
        <v>153</v>
      </c>
      <c r="G128" s="68"/>
      <c r="H128" s="68"/>
    </row>
    <row r="129" ht="15.0" customHeight="1">
      <c r="G129" s="68"/>
      <c r="H129" s="68"/>
    </row>
    <row r="130" ht="18.75" customHeight="1">
      <c r="A130" s="14" t="s">
        <v>154</v>
      </c>
      <c r="G130" s="68"/>
      <c r="H130" s="68"/>
    </row>
    <row r="131" ht="15.0" customHeight="1">
      <c r="G131" s="68"/>
      <c r="H131" s="68"/>
    </row>
    <row r="132" ht="15.0" customHeight="1">
      <c r="B132" s="18" t="s">
        <v>62</v>
      </c>
      <c r="C132" s="18" t="s">
        <v>63</v>
      </c>
      <c r="D132" s="18" t="s">
        <v>64</v>
      </c>
      <c r="G132" s="68"/>
      <c r="H132" s="68"/>
    </row>
    <row r="133" ht="15.0" customHeight="1">
      <c r="A133" s="4" t="s">
        <v>155</v>
      </c>
      <c r="B133" s="49"/>
      <c r="C133" s="50"/>
      <c r="D133" s="51"/>
      <c r="E133" s="67" t="s">
        <v>156</v>
      </c>
      <c r="G133" s="68"/>
      <c r="H133" s="68"/>
    </row>
    <row r="134" ht="15.0" customHeight="1">
      <c r="A134" s="4" t="s">
        <v>157</v>
      </c>
      <c r="B134" s="49"/>
      <c r="C134" s="50"/>
      <c r="D134" s="51"/>
      <c r="E134" s="67" t="s">
        <v>158</v>
      </c>
      <c r="G134" s="68"/>
      <c r="H134" s="68"/>
    </row>
    <row r="135" ht="15.0" customHeight="1">
      <c r="B135" s="18" t="s">
        <v>62</v>
      </c>
      <c r="C135" s="18" t="s">
        <v>63</v>
      </c>
      <c r="D135" s="18" t="s">
        <v>64</v>
      </c>
      <c r="E135" s="67"/>
      <c r="G135" s="68"/>
      <c r="H135" s="68"/>
    </row>
    <row r="136" ht="15.0" customHeight="1">
      <c r="A136" s="4" t="s">
        <v>159</v>
      </c>
      <c r="B136" s="49"/>
      <c r="C136" s="50"/>
      <c r="D136" s="51"/>
      <c r="E136" s="67" t="s">
        <v>160</v>
      </c>
      <c r="G136" s="68"/>
      <c r="H136" s="68"/>
    </row>
    <row r="137" ht="15.0" customHeight="1">
      <c r="A137" s="4" t="s">
        <v>161</v>
      </c>
      <c r="B137" s="49"/>
      <c r="C137" s="50"/>
      <c r="D137" s="51"/>
      <c r="E137" s="67" t="s">
        <v>162</v>
      </c>
      <c r="G137" s="68"/>
      <c r="H137" s="68"/>
    </row>
    <row r="138" ht="15.0" customHeight="1">
      <c r="G138" s="68"/>
      <c r="H138" s="68"/>
    </row>
    <row r="139" ht="15.0" customHeight="1">
      <c r="G139" s="70"/>
      <c r="H139" s="71"/>
    </row>
    <row r="140" ht="15.75" customHeight="1">
      <c r="B140" s="37"/>
      <c r="C140" s="37"/>
      <c r="D140" s="37"/>
      <c r="G140" s="70"/>
      <c r="H140" s="71"/>
    </row>
    <row r="141" ht="18.75" customHeight="1">
      <c r="A141" s="14" t="s">
        <v>163</v>
      </c>
      <c r="B141" s="72"/>
      <c r="C141" s="72"/>
      <c r="D141" s="72"/>
    </row>
    <row r="142" ht="15.75" customHeight="1">
      <c r="D142" s="15" t="s">
        <v>164</v>
      </c>
    </row>
    <row r="143" ht="16.5" customHeight="1">
      <c r="A143" s="65" t="s">
        <v>165</v>
      </c>
      <c r="D143" s="73" t="str">
        <f>IF(ISERROR(+IF('Plan financier à imprimer'!BA20&gt;0,"Rentable","Non rentable")),"",+IF('Plan financier à imprimer'!BA20&gt;0,"Rentable","Non rentable"))</f>
        <v>Non rentable</v>
      </c>
      <c r="E143" s="74" t="str">
        <f>IF(D143="Non rentable","  Veuillez améliorer vos chiffres !","")</f>
        <v>  Veuillez améliorer vos chiffres !</v>
      </c>
    </row>
    <row r="144" ht="15.0" customHeight="1">
      <c r="E144" s="75"/>
    </row>
    <row r="145" ht="18.75" customHeight="1">
      <c r="A145" s="14" t="s">
        <v>166</v>
      </c>
      <c r="E145" s="75"/>
    </row>
    <row r="146" ht="15.75" customHeight="1">
      <c r="D146" s="15" t="s">
        <v>164</v>
      </c>
      <c r="E146" s="75"/>
    </row>
    <row r="147" ht="16.5" customHeight="1">
      <c r="A147" s="65" t="s">
        <v>167</v>
      </c>
      <c r="D147" s="73" t="str">
        <f>IF(ISERROR(IF('Plan financier à imprimer'!CF41&lt;0,"Trop faible","Adéquate")),"",+IF('Plan financier à imprimer'!CF41&lt;0,"Trop faible","Adéquate"))</f>
        <v>Adéquate</v>
      </c>
      <c r="E147" s="74" t="str">
        <f>IF(D147="Trop faible","  Prévoyez plus de trésorerie de départ !","")</f>
        <v/>
      </c>
    </row>
    <row r="148" ht="15.0" customHeight="1">
      <c r="E148" s="75"/>
    </row>
    <row r="149" ht="26.25" customHeight="1">
      <c r="A149" s="76" t="s">
        <v>168</v>
      </c>
    </row>
    <row r="150" ht="15.75" customHeight="1"/>
    <row r="151" ht="15.75" customHeight="1">
      <c r="A151" s="77"/>
    </row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8">
    <mergeCell ref="B6:C6"/>
    <mergeCell ref="B7:C7"/>
    <mergeCell ref="B8:C8"/>
    <mergeCell ref="B9:C9"/>
    <mergeCell ref="B10:C10"/>
    <mergeCell ref="B11:C11"/>
    <mergeCell ref="B12:C12"/>
    <mergeCell ref="A121:D121"/>
  </mergeCells>
  <conditionalFormatting sqref="D143">
    <cfRule type="cellIs" dxfId="0" priority="1" operator="equal">
      <formula>"Non rentable"</formula>
    </cfRule>
  </conditionalFormatting>
  <conditionalFormatting sqref="D143">
    <cfRule type="containsText" dxfId="1" priority="2" operator="containsText" text="Rentable">
      <formula>NOT(ISERROR(SEARCH(("Rentable"),(D143))))</formula>
    </cfRule>
  </conditionalFormatting>
  <conditionalFormatting sqref="D147">
    <cfRule type="cellIs" dxfId="0" priority="3" operator="equal">
      <formula>"Trop faible"</formula>
    </cfRule>
  </conditionalFormatting>
  <conditionalFormatting sqref="D147">
    <cfRule type="cellIs" dxfId="1" priority="4" operator="equal">
      <formula>"Adéquate"</formula>
    </cfRule>
  </conditionalFormatting>
  <dataValidations>
    <dataValidation type="decimal" allowBlank="1" showErrorMessage="1" sqref="C61:C63">
      <formula1>0.0</formula1>
      <formula2>50.0</formula2>
    </dataValidation>
  </dataValidations>
  <printOptions/>
  <pageMargins bottom="0.7480314960629921" footer="0.0" header="0.0" left="0.7086614173228347" right="0.7086614173228347" top="0.7480314960629921"/>
  <pageSetup paperSize="9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1" width="2.86"/>
    <col customWidth="1" min="2" max="8" width="11.43"/>
    <col customWidth="1" min="9" max="10" width="3.57"/>
    <col customWidth="1" min="11" max="16" width="11.43"/>
    <col customWidth="1" min="17" max="17" width="12.57"/>
    <col customWidth="1" min="18" max="18" width="3.0"/>
    <col customWidth="1" min="19" max="19" width="3.57"/>
    <col customWidth="1" min="20" max="23" width="11.43"/>
    <col customWidth="1" min="24" max="26" width="12.86"/>
    <col customWidth="1" min="27" max="27" width="3.0"/>
    <col customWidth="1" min="28" max="28" width="3.57"/>
    <col customWidth="1" min="29" max="32" width="11.43"/>
    <col customWidth="1" min="33" max="35" width="13.57"/>
    <col customWidth="1" min="36" max="36" width="3.0"/>
    <col customWidth="1" min="37" max="37" width="3.57"/>
    <col customWidth="1" min="38" max="40" width="11.43"/>
    <col customWidth="1" min="41" max="41" width="13.29"/>
    <col customWidth="1" min="42" max="42" width="7.0"/>
    <col customWidth="1" min="43" max="43" width="13.29"/>
    <col customWidth="1" min="44" max="44" width="7.0"/>
    <col customWidth="1" min="45" max="45" width="13.29"/>
    <col customWidth="1" min="46" max="46" width="7.0"/>
    <col customWidth="1" min="47" max="47" width="2.86"/>
    <col customWidth="1" min="48" max="48" width="3.57"/>
    <col customWidth="1" min="49" max="52" width="11.43"/>
    <col customWidth="1" min="53" max="55" width="13.57"/>
    <col customWidth="1" min="56" max="56" width="3.0"/>
    <col customWidth="1" min="57" max="57" width="3.57"/>
    <col customWidth="1" min="58" max="61" width="11.43"/>
    <col customWidth="1" min="62" max="64" width="13.29"/>
    <col customWidth="1" min="65" max="65" width="3.0"/>
    <col customWidth="1" min="66" max="66" width="3.57"/>
    <col customWidth="1" min="67" max="69" width="11.43"/>
    <col customWidth="1" min="70" max="74" width="13.14"/>
    <col customWidth="1" min="75" max="75" width="3.0"/>
    <col customWidth="1" min="76" max="76" width="3.86"/>
    <col customWidth="1" min="77" max="83" width="13.0"/>
    <col customWidth="1" min="84" max="84" width="13.14"/>
  </cols>
  <sheetData>
    <row r="1" ht="27.75" customHeight="1">
      <c r="BR1" s="72"/>
      <c r="BS1" s="72"/>
      <c r="BT1" s="72"/>
      <c r="BU1" s="72"/>
      <c r="BV1" s="72"/>
    </row>
    <row r="2" ht="15.0" customHeight="1">
      <c r="B2" s="78"/>
      <c r="C2" s="79"/>
      <c r="D2" s="79"/>
      <c r="E2" s="79"/>
      <c r="F2" s="79"/>
      <c r="G2" s="79"/>
      <c r="H2" s="80"/>
      <c r="K2" s="81" t="s">
        <v>169</v>
      </c>
      <c r="L2" s="82"/>
      <c r="M2" s="82"/>
      <c r="N2" s="82"/>
      <c r="O2" s="82"/>
      <c r="P2" s="82"/>
      <c r="Q2" s="83"/>
      <c r="T2" s="81" t="s">
        <v>170</v>
      </c>
      <c r="U2" s="82"/>
      <c r="V2" s="82"/>
      <c r="W2" s="82"/>
      <c r="X2" s="82"/>
      <c r="Y2" s="82"/>
      <c r="Z2" s="83"/>
      <c r="AC2" s="81" t="s">
        <v>171</v>
      </c>
      <c r="AD2" s="82"/>
      <c r="AE2" s="82"/>
      <c r="AF2" s="82"/>
      <c r="AG2" s="82"/>
      <c r="AH2" s="82"/>
      <c r="AI2" s="83"/>
      <c r="AL2" s="81" t="s">
        <v>172</v>
      </c>
      <c r="AM2" s="82"/>
      <c r="AN2" s="82"/>
      <c r="AO2" s="82"/>
      <c r="AP2" s="82"/>
      <c r="AQ2" s="82"/>
      <c r="AR2" s="82"/>
      <c r="AS2" s="82"/>
      <c r="AT2" s="83"/>
      <c r="AW2" s="81" t="s">
        <v>173</v>
      </c>
      <c r="AX2" s="82"/>
      <c r="AY2" s="82"/>
      <c r="AZ2" s="82"/>
      <c r="BA2" s="82"/>
      <c r="BB2" s="82"/>
      <c r="BC2" s="83"/>
      <c r="BF2" s="81" t="s">
        <v>174</v>
      </c>
      <c r="BG2" s="82"/>
      <c r="BH2" s="82"/>
      <c r="BI2" s="82"/>
      <c r="BJ2" s="82"/>
      <c r="BK2" s="82"/>
      <c r="BL2" s="83"/>
      <c r="BO2" s="81" t="s">
        <v>175</v>
      </c>
      <c r="BP2" s="82"/>
      <c r="BQ2" s="82"/>
      <c r="BR2" s="82"/>
      <c r="BS2" s="82"/>
      <c r="BT2" s="82"/>
      <c r="BU2" s="82"/>
      <c r="BV2" s="83"/>
      <c r="BY2" s="81" t="s">
        <v>176</v>
      </c>
      <c r="BZ2" s="82"/>
      <c r="CA2" s="82"/>
      <c r="CB2" s="82"/>
      <c r="CC2" s="82"/>
      <c r="CD2" s="82"/>
      <c r="CE2" s="82"/>
      <c r="CF2" s="83"/>
    </row>
    <row r="3" ht="15.0" customHeight="1">
      <c r="B3" s="61"/>
      <c r="C3" s="72"/>
      <c r="D3" s="72"/>
      <c r="E3" s="24" t="s">
        <v>177</v>
      </c>
      <c r="F3" s="16"/>
      <c r="G3" s="16"/>
      <c r="H3" s="84"/>
      <c r="K3" s="85"/>
      <c r="Q3" s="86"/>
      <c r="T3" s="85"/>
      <c r="Z3" s="86"/>
      <c r="AC3" s="85"/>
      <c r="AI3" s="86"/>
      <c r="AL3" s="85"/>
      <c r="AT3" s="86"/>
      <c r="AW3" s="85"/>
      <c r="BC3" s="86"/>
      <c r="BF3" s="85"/>
      <c r="BL3" s="86"/>
      <c r="BO3" s="85"/>
      <c r="BV3" s="86"/>
      <c r="BY3" s="85"/>
      <c r="CF3" s="86"/>
    </row>
    <row r="4" ht="15.0" customHeight="1">
      <c r="B4" s="61"/>
      <c r="C4" s="72"/>
      <c r="D4" s="72"/>
      <c r="E4" s="24" t="s">
        <v>178</v>
      </c>
      <c r="F4" s="16"/>
      <c r="G4" s="16"/>
      <c r="H4" s="84"/>
      <c r="K4" s="87"/>
      <c r="L4" s="88"/>
      <c r="M4" s="88"/>
      <c r="N4" s="88"/>
      <c r="O4" s="88"/>
      <c r="P4" s="88"/>
      <c r="Q4" s="89"/>
      <c r="T4" s="87"/>
      <c r="U4" s="88"/>
      <c r="V4" s="88"/>
      <c r="W4" s="88"/>
      <c r="X4" s="88"/>
      <c r="Y4" s="88"/>
      <c r="Z4" s="89"/>
      <c r="AC4" s="87"/>
      <c r="AD4" s="88"/>
      <c r="AE4" s="88"/>
      <c r="AF4" s="88"/>
      <c r="AG4" s="88"/>
      <c r="AH4" s="88"/>
      <c r="AI4" s="89"/>
      <c r="AL4" s="87"/>
      <c r="AM4" s="88"/>
      <c r="AN4" s="88"/>
      <c r="AO4" s="88"/>
      <c r="AP4" s="88"/>
      <c r="AQ4" s="88"/>
      <c r="AR4" s="88"/>
      <c r="AS4" s="88"/>
      <c r="AT4" s="89"/>
      <c r="AW4" s="87"/>
      <c r="AX4" s="88"/>
      <c r="AY4" s="88"/>
      <c r="AZ4" s="88"/>
      <c r="BA4" s="88"/>
      <c r="BB4" s="88"/>
      <c r="BC4" s="89"/>
      <c r="BF4" s="87"/>
      <c r="BG4" s="88"/>
      <c r="BH4" s="88"/>
      <c r="BI4" s="88"/>
      <c r="BJ4" s="88"/>
      <c r="BK4" s="88"/>
      <c r="BL4" s="89"/>
      <c r="BO4" s="87"/>
      <c r="BP4" s="88"/>
      <c r="BQ4" s="88"/>
      <c r="BR4" s="88"/>
      <c r="BS4" s="88"/>
      <c r="BT4" s="88"/>
      <c r="BU4" s="88"/>
      <c r="BV4" s="89"/>
      <c r="BY4" s="87"/>
      <c r="BZ4" s="88"/>
      <c r="CA4" s="88"/>
      <c r="CB4" s="88"/>
      <c r="CC4" s="88"/>
      <c r="CD4" s="88"/>
      <c r="CE4" s="88"/>
      <c r="CF4" s="89"/>
    </row>
    <row r="5" ht="15.0" customHeight="1">
      <c r="B5" s="61"/>
      <c r="C5" s="72"/>
      <c r="D5" s="72"/>
      <c r="E5" s="24" t="s">
        <v>179</v>
      </c>
      <c r="F5" s="16"/>
      <c r="G5" s="16"/>
      <c r="H5" s="84"/>
      <c r="BR5" s="72"/>
      <c r="BS5" s="72"/>
      <c r="BT5" s="72"/>
      <c r="BU5" s="72"/>
      <c r="BV5" s="72"/>
    </row>
    <row r="6" ht="15.0" customHeight="1">
      <c r="B6" s="61"/>
      <c r="C6" s="72"/>
      <c r="D6" s="72"/>
      <c r="E6" s="90" t="s">
        <v>180</v>
      </c>
      <c r="H6" s="84"/>
      <c r="K6" s="6" t="s">
        <v>181</v>
      </c>
      <c r="M6" s="23" t="str">
        <f>IF(ISBLANK('Données à saisir'!$B7),"",('Données à saisir'!$B7))</f>
        <v>BTP</v>
      </c>
      <c r="T6" s="6" t="s">
        <v>181</v>
      </c>
      <c r="V6" s="23" t="str">
        <f>IF(ISBLANK('Données à saisir'!$B7),"",('Données à saisir'!$B7))</f>
        <v>BTP</v>
      </c>
      <c r="AC6" s="6" t="s">
        <v>181</v>
      </c>
      <c r="AE6" s="23" t="str">
        <f>IF(ISBLANK('Données à saisir'!$B7),"",('Données à saisir'!$B7))</f>
        <v>BTP</v>
      </c>
      <c r="AL6" s="6" t="s">
        <v>181</v>
      </c>
      <c r="AN6" s="23" t="str">
        <f>IF(ISBLANK('Données à saisir'!$B7),"",('Données à saisir'!$B7))</f>
        <v>BTP</v>
      </c>
      <c r="AW6" s="6" t="s">
        <v>181</v>
      </c>
      <c r="AY6" s="23" t="str">
        <f>IF(ISBLANK('Données à saisir'!$B7),"",('Données à saisir'!$B7))</f>
        <v>BTP</v>
      </c>
      <c r="BF6" s="6" t="s">
        <v>181</v>
      </c>
      <c r="BH6" s="23" t="str">
        <f>IF(ISBLANK('Données à saisir'!$B7),"",('Données à saisir'!$B7))</f>
        <v>BTP</v>
      </c>
      <c r="BO6" s="6" t="s">
        <v>181</v>
      </c>
      <c r="BQ6" s="23" t="str">
        <f>IF(ISBLANK('Données à saisir'!$B7),"",('Données à saisir'!$B7))</f>
        <v>BTP</v>
      </c>
      <c r="BR6" s="72"/>
      <c r="BS6" s="72"/>
      <c r="BT6" s="72"/>
      <c r="BU6" s="72"/>
      <c r="BV6" s="48" t="s">
        <v>182</v>
      </c>
      <c r="BY6" s="6" t="s">
        <v>181</v>
      </c>
      <c r="CA6" s="23" t="str">
        <f>IF(ISBLANK('Données à saisir'!$B7),"",('Données à saisir'!$B7))</f>
        <v>BTP</v>
      </c>
      <c r="CF6" s="48" t="s">
        <v>182</v>
      </c>
    </row>
    <row r="7" ht="15.0" customHeight="1">
      <c r="B7" s="61"/>
      <c r="C7" s="72"/>
      <c r="D7" s="72"/>
      <c r="H7" s="84"/>
      <c r="K7" s="6" t="s">
        <v>183</v>
      </c>
      <c r="M7" s="23" t="str">
        <f>IF(ISBLANK('Données à saisir'!$B6),"",('Données à saisir'!$B6))</f>
        <v>VERISO</v>
      </c>
      <c r="T7" s="6" t="s">
        <v>183</v>
      </c>
      <c r="V7" s="23" t="str">
        <f>IF(ISBLANK('Données à saisir'!$B6),"",('Données à saisir'!$B6))</f>
        <v>VERISO</v>
      </c>
      <c r="AC7" s="6" t="s">
        <v>183</v>
      </c>
      <c r="AE7" s="23" t="str">
        <f>IF(ISBLANK('Données à saisir'!$B6),"",('Données à saisir'!$B6))</f>
        <v>VERISO</v>
      </c>
      <c r="AL7" s="6" t="s">
        <v>183</v>
      </c>
      <c r="AN7" s="23" t="str">
        <f>IF(ISBLANK('Données à saisir'!$B6),"",('Données à saisir'!$B6))</f>
        <v>VERISO</v>
      </c>
      <c r="AW7" s="6" t="s">
        <v>183</v>
      </c>
      <c r="AY7" s="23" t="str">
        <f>IF(ISBLANK('Données à saisir'!$B6),"",('Données à saisir'!$B6))</f>
        <v>VERISO</v>
      </c>
      <c r="BF7" s="6" t="s">
        <v>183</v>
      </c>
      <c r="BH7" s="23" t="str">
        <f>IF(ISBLANK('Données à saisir'!$B6),"",('Données à saisir'!$B6))</f>
        <v>VERISO</v>
      </c>
      <c r="BO7" s="6" t="s">
        <v>183</v>
      </c>
      <c r="BQ7" s="23" t="str">
        <f>IF(ISBLANK('Données à saisir'!$B6),"",('Données à saisir'!$B6))</f>
        <v>VERISO</v>
      </c>
      <c r="BS7" s="72"/>
      <c r="BT7" s="72"/>
      <c r="BU7" s="72"/>
      <c r="BV7" s="72"/>
      <c r="BY7" s="6" t="s">
        <v>183</v>
      </c>
      <c r="CA7" s="23" t="str">
        <f>IF(ISBLANK('Données à saisir'!$B6),"",('Données à saisir'!$B6))</f>
        <v>VERISO</v>
      </c>
    </row>
    <row r="8" ht="15.0" customHeight="1">
      <c r="B8" s="91"/>
      <c r="C8" s="92"/>
      <c r="D8" s="92"/>
      <c r="E8" s="93"/>
      <c r="F8" s="92"/>
      <c r="G8" s="92"/>
      <c r="H8" s="94"/>
      <c r="T8" s="6"/>
      <c r="AG8" s="95" t="s">
        <v>62</v>
      </c>
      <c r="AH8" s="96" t="s">
        <v>63</v>
      </c>
      <c r="AI8" s="97" t="s">
        <v>64</v>
      </c>
      <c r="BR8" s="72"/>
      <c r="BS8" s="72"/>
      <c r="BT8" s="72"/>
      <c r="BU8" s="72"/>
      <c r="BV8" s="72"/>
    </row>
    <row r="9" ht="15.0" customHeight="1">
      <c r="K9" s="98" t="s">
        <v>184</v>
      </c>
      <c r="L9" s="99"/>
      <c r="M9" s="99"/>
      <c r="N9" s="99"/>
      <c r="O9" s="99"/>
      <c r="P9" s="100"/>
      <c r="Q9" s="101" t="s">
        <v>185</v>
      </c>
      <c r="U9" s="6" t="s">
        <v>186</v>
      </c>
      <c r="X9" s="4" t="str">
        <f>C33</f>
        <v>SARL</v>
      </c>
      <c r="AC9" s="102"/>
      <c r="AG9" s="103"/>
      <c r="AH9" s="104"/>
      <c r="AI9" s="105"/>
      <c r="BA9" s="106" t="s">
        <v>62</v>
      </c>
      <c r="BB9" s="96" t="s">
        <v>63</v>
      </c>
      <c r="BC9" s="107" t="s">
        <v>64</v>
      </c>
      <c r="BR9" s="72"/>
      <c r="BS9" s="72"/>
      <c r="BT9" s="72"/>
      <c r="BU9" s="72"/>
      <c r="BV9" s="72"/>
    </row>
    <row r="10" ht="15.0" customHeight="1">
      <c r="K10" s="108"/>
      <c r="L10" s="109"/>
      <c r="M10" s="109"/>
      <c r="N10" s="109"/>
      <c r="O10" s="109"/>
      <c r="P10" s="110"/>
      <c r="Q10" s="111"/>
      <c r="U10" s="6"/>
      <c r="AC10" s="112" t="s">
        <v>187</v>
      </c>
      <c r="AD10" s="113"/>
      <c r="AE10" s="113"/>
      <c r="AF10" s="113"/>
      <c r="AG10" s="114">
        <f t="shared" ref="AG10:AI10" si="1">SUM(AG11:AG12)</f>
        <v>0</v>
      </c>
      <c r="AH10" s="114">
        <f t="shared" si="1"/>
        <v>0</v>
      </c>
      <c r="AI10" s="115">
        <f t="shared" si="1"/>
        <v>0</v>
      </c>
      <c r="AW10" s="102"/>
      <c r="BA10" s="116"/>
      <c r="BB10" s="104"/>
      <c r="BC10" s="117"/>
      <c r="BR10" s="72"/>
      <c r="BS10" s="72"/>
      <c r="BT10" s="72"/>
      <c r="BU10" s="72"/>
      <c r="BV10" s="72"/>
    </row>
    <row r="11" ht="15.0" customHeight="1">
      <c r="K11" s="118"/>
      <c r="L11" s="119"/>
      <c r="M11" s="119"/>
      <c r="N11" s="119"/>
      <c r="O11" s="119"/>
      <c r="P11" s="119"/>
      <c r="Q11" s="120"/>
      <c r="AC11" s="121" t="s">
        <v>188</v>
      </c>
      <c r="AD11" s="122"/>
      <c r="AE11" s="122"/>
      <c r="AF11" s="122"/>
      <c r="AG11" s="123">
        <f>'Données à saisir'!D115</f>
        <v>0</v>
      </c>
      <c r="AH11" s="123">
        <f>AG11+AG11*'Données à saisir'!D117</f>
        <v>0</v>
      </c>
      <c r="AI11" s="124">
        <f>AH11+AH11*'Données à saisir'!D118</f>
        <v>0</v>
      </c>
      <c r="AO11" s="95" t="s">
        <v>62</v>
      </c>
      <c r="AP11" s="96" t="s">
        <v>189</v>
      </c>
      <c r="AQ11" s="96" t="s">
        <v>63</v>
      </c>
      <c r="AR11" s="96" t="s">
        <v>189</v>
      </c>
      <c r="AS11" s="96" t="s">
        <v>64</v>
      </c>
      <c r="AT11" s="97" t="s">
        <v>189</v>
      </c>
      <c r="AW11" s="112" t="s">
        <v>190</v>
      </c>
      <c r="AX11" s="113"/>
      <c r="AY11" s="113"/>
      <c r="AZ11" s="113"/>
      <c r="BA11" s="114">
        <f t="shared" ref="BA11:BC11" si="2">AG10</f>
        <v>0</v>
      </c>
      <c r="BB11" s="114">
        <f t="shared" si="2"/>
        <v>0</v>
      </c>
      <c r="BC11" s="115">
        <f t="shared" si="2"/>
        <v>0</v>
      </c>
      <c r="BO11" s="125" t="s">
        <v>191</v>
      </c>
      <c r="BR11" s="72"/>
      <c r="BS11" s="72"/>
      <c r="BT11" s="72"/>
      <c r="BU11" s="72"/>
      <c r="BV11" s="72"/>
    </row>
    <row r="12" ht="15.0" customHeight="1">
      <c r="B12" s="78"/>
      <c r="C12" s="79"/>
      <c r="D12" s="79"/>
      <c r="E12" s="79"/>
      <c r="F12" s="79"/>
      <c r="G12" s="79"/>
      <c r="H12" s="80"/>
      <c r="K12" s="126" t="s">
        <v>192</v>
      </c>
      <c r="L12" s="122"/>
      <c r="M12" s="122"/>
      <c r="N12" s="122"/>
      <c r="O12" s="122"/>
      <c r="P12" s="122"/>
      <c r="Q12" s="127">
        <f>SUM(Q13:Q22)</f>
        <v>0</v>
      </c>
      <c r="AC12" s="121" t="s">
        <v>193</v>
      </c>
      <c r="AD12" s="122"/>
      <c r="AE12" s="122"/>
      <c r="AF12" s="122"/>
      <c r="AG12" s="123">
        <f>'Données à saisir'!I115</f>
        <v>0</v>
      </c>
      <c r="AH12" s="123">
        <f>AG12+AG12*'Données à saisir'!I117</f>
        <v>0</v>
      </c>
      <c r="AI12" s="124">
        <f>AH12+AH12*'Données à saisir'!I118</f>
        <v>0</v>
      </c>
      <c r="AL12" s="102"/>
      <c r="AO12" s="128"/>
      <c r="AP12" s="104"/>
      <c r="AQ12" s="129"/>
      <c r="AR12" s="104"/>
      <c r="AS12" s="129"/>
      <c r="AT12" s="130"/>
      <c r="AW12" s="131" t="s">
        <v>194</v>
      </c>
      <c r="AX12" s="122"/>
      <c r="AY12" s="122"/>
      <c r="AZ12" s="122"/>
      <c r="BA12" s="132">
        <f>AO15</f>
        <v>0</v>
      </c>
      <c r="BB12" s="132">
        <f>AQ15</f>
        <v>0</v>
      </c>
      <c r="BC12" s="133">
        <f>AS15</f>
        <v>0</v>
      </c>
      <c r="BJ12" s="106" t="s">
        <v>62</v>
      </c>
      <c r="BK12" s="96" t="s">
        <v>63</v>
      </c>
      <c r="BL12" s="107" t="s">
        <v>64</v>
      </c>
      <c r="BR12" s="72"/>
      <c r="BS12" s="72"/>
      <c r="BT12" s="72"/>
      <c r="BU12" s="72"/>
      <c r="BV12" s="72"/>
    </row>
    <row r="13" ht="15.0" customHeight="1">
      <c r="B13" s="61"/>
      <c r="C13" s="72"/>
      <c r="D13" s="72"/>
      <c r="E13" s="72"/>
      <c r="F13" s="72"/>
      <c r="G13" s="72"/>
      <c r="H13" s="84"/>
      <c r="K13" s="121" t="str">
        <f>'Données à saisir'!A17</f>
        <v>Frais d’établissement </v>
      </c>
      <c r="L13" s="122"/>
      <c r="M13" s="122"/>
      <c r="N13" s="122"/>
      <c r="O13" s="122"/>
      <c r="P13" s="122"/>
      <c r="Q13" s="134" t="str">
        <f>IF(ISBLANK('Données à saisir'!B17),"",'Données à saisir'!B17)</f>
        <v/>
      </c>
      <c r="X13" s="135" t="s">
        <v>62</v>
      </c>
      <c r="Y13" s="136" t="s">
        <v>63</v>
      </c>
      <c r="Z13" s="137" t="s">
        <v>64</v>
      </c>
      <c r="AC13" s="138" t="s">
        <v>195</v>
      </c>
      <c r="AD13" s="122"/>
      <c r="AE13" s="122"/>
      <c r="AF13" s="122"/>
      <c r="AG13" s="139">
        <f t="shared" ref="AG13:AI13" si="3">AG14</f>
        <v>0</v>
      </c>
      <c r="AH13" s="139">
        <f t="shared" si="3"/>
        <v>0</v>
      </c>
      <c r="AI13" s="140">
        <f t="shared" si="3"/>
        <v>0</v>
      </c>
      <c r="AL13" s="141" t="s">
        <v>196</v>
      </c>
      <c r="AM13" s="142"/>
      <c r="AN13" s="142"/>
      <c r="AO13" s="143">
        <f>AG10</f>
        <v>0</v>
      </c>
      <c r="AP13" s="144">
        <v>1.0</v>
      </c>
      <c r="AQ13" s="143">
        <f>AH10</f>
        <v>0</v>
      </c>
      <c r="AR13" s="145">
        <v>1.0</v>
      </c>
      <c r="AS13" s="143">
        <f>AI10</f>
        <v>0</v>
      </c>
      <c r="AT13" s="146">
        <v>1.0</v>
      </c>
      <c r="AW13" s="131" t="s">
        <v>197</v>
      </c>
      <c r="AX13" s="122"/>
      <c r="AY13" s="122"/>
      <c r="AZ13" s="122"/>
      <c r="BA13" s="132">
        <f t="shared" ref="BA13:BC13" si="4">BA12</f>
        <v>0</v>
      </c>
      <c r="BB13" s="132">
        <f t="shared" si="4"/>
        <v>0</v>
      </c>
      <c r="BC13" s="133">
        <f t="shared" si="4"/>
        <v>0</v>
      </c>
      <c r="BF13" s="102"/>
      <c r="BJ13" s="116"/>
      <c r="BK13" s="104"/>
      <c r="BL13" s="117"/>
      <c r="BR13" s="106" t="s">
        <v>129</v>
      </c>
      <c r="BS13" s="96" t="s">
        <v>130</v>
      </c>
      <c r="BT13" s="96" t="s">
        <v>131</v>
      </c>
      <c r="BU13" s="96" t="s">
        <v>132</v>
      </c>
      <c r="BV13" s="107" t="s">
        <v>133</v>
      </c>
      <c r="BY13" s="106" t="s">
        <v>134</v>
      </c>
      <c r="BZ13" s="96" t="s">
        <v>135</v>
      </c>
      <c r="CA13" s="96" t="s">
        <v>136</v>
      </c>
      <c r="CB13" s="96" t="s">
        <v>137</v>
      </c>
      <c r="CC13" s="96" t="s">
        <v>138</v>
      </c>
      <c r="CD13" s="96" t="s">
        <v>139</v>
      </c>
      <c r="CE13" s="147" t="s">
        <v>140</v>
      </c>
      <c r="CF13" s="148" t="s">
        <v>58</v>
      </c>
    </row>
    <row r="14" ht="15.0" customHeight="1">
      <c r="B14" s="149" t="s">
        <v>198</v>
      </c>
      <c r="H14" s="150"/>
      <c r="K14" s="121" t="str">
        <f>'Données à saisir'!A18</f>
        <v>Frais d’ouverture de compteurs</v>
      </c>
      <c r="L14" s="122"/>
      <c r="M14" s="122"/>
      <c r="N14" s="122"/>
      <c r="O14" s="122"/>
      <c r="P14" s="122"/>
      <c r="Q14" s="134" t="str">
        <f>IF(ISBLANK('Données à saisir'!B18),"",'Données à saisir'!B18)</f>
        <v/>
      </c>
      <c r="T14" s="102"/>
      <c r="X14" s="151"/>
      <c r="Y14" s="152"/>
      <c r="Z14" s="153"/>
      <c r="AC14" s="121" t="s">
        <v>194</v>
      </c>
      <c r="AD14" s="122"/>
      <c r="AE14" s="122"/>
      <c r="AF14" s="122"/>
      <c r="AG14" s="123">
        <f>'Données à saisir'!$D$123*'Plan financier à imprimer'!AG11</f>
        <v>0</v>
      </c>
      <c r="AH14" s="123">
        <f>'Données à saisir'!$D$123*'Plan financier à imprimer'!AH11</f>
        <v>0</v>
      </c>
      <c r="AI14" s="124">
        <f>'Données à saisir'!$D$123*'Plan financier à imprimer'!AI11</f>
        <v>0</v>
      </c>
      <c r="AL14" s="126" t="s">
        <v>199</v>
      </c>
      <c r="AM14" s="122"/>
      <c r="AN14" s="122"/>
      <c r="AO14" s="132">
        <f>AG10</f>
        <v>0</v>
      </c>
      <c r="AP14" s="154">
        <v>1.0</v>
      </c>
      <c r="AQ14" s="132">
        <f>AH10</f>
        <v>0</v>
      </c>
      <c r="AR14" s="155">
        <v>1.0</v>
      </c>
      <c r="AS14" s="132">
        <f>AI10</f>
        <v>0</v>
      </c>
      <c r="AT14" s="156">
        <v>1.0</v>
      </c>
      <c r="AW14" s="131" t="s">
        <v>200</v>
      </c>
      <c r="AX14" s="122"/>
      <c r="AY14" s="122"/>
      <c r="AZ14" s="122"/>
      <c r="BA14" s="139">
        <f t="shared" ref="BA14:BC14" si="5">BA11-BA13</f>
        <v>0</v>
      </c>
      <c r="BB14" s="139">
        <f t="shared" si="5"/>
        <v>0</v>
      </c>
      <c r="BC14" s="140">
        <f t="shared" si="5"/>
        <v>0</v>
      </c>
      <c r="BF14" s="157" t="s">
        <v>201</v>
      </c>
      <c r="BG14" s="113"/>
      <c r="BH14" s="113"/>
      <c r="BI14" s="113"/>
      <c r="BJ14" s="158">
        <f>Q12+Q23</f>
        <v>0</v>
      </c>
      <c r="BK14" s="114"/>
      <c r="BL14" s="159"/>
      <c r="BO14" s="102"/>
      <c r="BR14" s="116"/>
      <c r="BS14" s="104"/>
      <c r="BT14" s="104"/>
      <c r="BU14" s="104"/>
      <c r="BV14" s="117"/>
      <c r="BY14" s="116"/>
      <c r="BZ14" s="104"/>
      <c r="CA14" s="104"/>
      <c r="CB14" s="104"/>
      <c r="CC14" s="104"/>
      <c r="CD14" s="104"/>
      <c r="CE14" s="160"/>
      <c r="CF14" s="161"/>
    </row>
    <row r="15" ht="15.0" customHeight="1">
      <c r="B15" s="162"/>
      <c r="H15" s="150"/>
      <c r="K15" s="121" t="str">
        <f>'Données à saisir'!A19</f>
        <v>Logiciels, formations</v>
      </c>
      <c r="L15" s="122"/>
      <c r="M15" s="122"/>
      <c r="N15" s="122"/>
      <c r="O15" s="122"/>
      <c r="P15" s="122"/>
      <c r="Q15" s="134" t="str">
        <f>IF(ISBLANK('Données à saisir'!B19),"",'Données à saisir'!B19)</f>
        <v/>
      </c>
      <c r="T15" s="112" t="s">
        <v>202</v>
      </c>
      <c r="U15" s="113"/>
      <c r="V15" s="113"/>
      <c r="W15" s="113"/>
      <c r="X15" s="114" t="str">
        <f>'Données à saisir'!B136</f>
        <v/>
      </c>
      <c r="Y15" s="114" t="str">
        <f>'Données à saisir'!C136</f>
        <v/>
      </c>
      <c r="Z15" s="159" t="str">
        <f>'Données à saisir'!D136</f>
        <v/>
      </c>
      <c r="AC15" s="163"/>
      <c r="AD15" s="122"/>
      <c r="AE15" s="122"/>
      <c r="AF15" s="122"/>
      <c r="AG15" s="123"/>
      <c r="AH15" s="123"/>
      <c r="AI15" s="164"/>
      <c r="AL15" s="165" t="s">
        <v>194</v>
      </c>
      <c r="AM15" s="122"/>
      <c r="AN15" s="122"/>
      <c r="AO15" s="132">
        <f>AG14</f>
        <v>0</v>
      </c>
      <c r="AP15" s="154" t="str">
        <f t="shared" ref="AP15:AP28" si="9">AO15/$AO$14</f>
        <v>#DIV/0!</v>
      </c>
      <c r="AQ15" s="132">
        <f>AH14</f>
        <v>0</v>
      </c>
      <c r="AR15" s="154" t="str">
        <f t="shared" ref="AR15:AR28" si="10">AQ15/$AQ$14</f>
        <v>#DIV/0!</v>
      </c>
      <c r="AS15" s="132">
        <f>AI14</f>
        <v>0</v>
      </c>
      <c r="AT15" s="156" t="str">
        <f t="shared" ref="AT15:AT28" si="11">AS15/$AS$14</f>
        <v>#DIV/0!</v>
      </c>
      <c r="AW15" s="166" t="s">
        <v>203</v>
      </c>
      <c r="AX15" s="167"/>
      <c r="AY15" s="167"/>
      <c r="AZ15" s="167"/>
      <c r="BA15" s="168">
        <f t="shared" ref="BA15:BC15" si="6">IF(ISERROR(BA14/BA11),0,BA14/BA11)</f>
        <v>0</v>
      </c>
      <c r="BB15" s="168">
        <f t="shared" si="6"/>
        <v>0</v>
      </c>
      <c r="BC15" s="169">
        <f t="shared" si="6"/>
        <v>0</v>
      </c>
      <c r="BF15" s="131" t="s">
        <v>204</v>
      </c>
      <c r="BG15" s="122"/>
      <c r="BH15" s="122"/>
      <c r="BI15" s="122"/>
      <c r="BJ15" s="132" t="str">
        <f>BR25</f>
        <v/>
      </c>
      <c r="BK15" s="132"/>
      <c r="BL15" s="133"/>
      <c r="BO15" s="170" t="s">
        <v>205</v>
      </c>
      <c r="BP15" s="113"/>
      <c r="BQ15" s="113"/>
      <c r="BR15" s="158">
        <f t="shared" ref="BR15:BR18" si="12">BJ19</f>
        <v>0</v>
      </c>
      <c r="BS15" s="158"/>
      <c r="BT15" s="158"/>
      <c r="BU15" s="158"/>
      <c r="BV15" s="171"/>
      <c r="BY15" s="172"/>
      <c r="BZ15" s="158"/>
      <c r="CA15" s="158"/>
      <c r="CB15" s="158"/>
      <c r="CC15" s="158"/>
      <c r="CD15" s="158"/>
      <c r="CE15" s="173"/>
      <c r="CF15" s="174">
        <f t="shared" ref="CF15:CF37" si="13">SUM(BR15:CE15)</f>
        <v>0</v>
      </c>
    </row>
    <row r="16" ht="15.0" customHeight="1">
      <c r="B16" s="162"/>
      <c r="H16" s="150"/>
      <c r="K16" s="121" t="str">
        <f>'Données à saisir'!A20</f>
        <v>Dépôt marque, brevet, modèle</v>
      </c>
      <c r="L16" s="122"/>
      <c r="M16" s="122"/>
      <c r="N16" s="122"/>
      <c r="O16" s="122"/>
      <c r="P16" s="122"/>
      <c r="Q16" s="134" t="str">
        <f>IF(ISBLANK('Données à saisir'!B20),"",'Données à saisir'!B20)</f>
        <v/>
      </c>
      <c r="T16" s="121"/>
      <c r="U16" s="23" t="s">
        <v>206</v>
      </c>
      <c r="V16" s="122"/>
      <c r="W16" s="122"/>
      <c r="X16" s="175"/>
      <c r="Y16" s="176" t="str">
        <f t="shared" ref="Y16:Z16" si="7">IF(ISERROR((Y15-X15)/X15),"",(Y15-X15)/X15)</f>
        <v/>
      </c>
      <c r="Z16" s="177" t="str">
        <f t="shared" si="7"/>
        <v/>
      </c>
      <c r="AC16" s="166" t="s">
        <v>207</v>
      </c>
      <c r="AD16" s="167"/>
      <c r="AE16" s="167"/>
      <c r="AF16" s="167"/>
      <c r="AG16" s="178">
        <f t="shared" ref="AG16:AI16" si="8">AG10-AG13</f>
        <v>0</v>
      </c>
      <c r="AH16" s="178">
        <f t="shared" si="8"/>
        <v>0</v>
      </c>
      <c r="AI16" s="179">
        <f t="shared" si="8"/>
        <v>0</v>
      </c>
      <c r="AL16" s="166" t="s">
        <v>208</v>
      </c>
      <c r="AM16" s="167"/>
      <c r="AN16" s="167"/>
      <c r="AO16" s="178">
        <f>AO14-AO15</f>
        <v>0</v>
      </c>
      <c r="AP16" s="180" t="str">
        <f t="shared" si="9"/>
        <v>#DIV/0!</v>
      </c>
      <c r="AQ16" s="178">
        <f>AQ14-AQ15</f>
        <v>0</v>
      </c>
      <c r="AR16" s="181" t="str">
        <f t="shared" si="10"/>
        <v>#DIV/0!</v>
      </c>
      <c r="AS16" s="178">
        <f>AS14-AS15</f>
        <v>0</v>
      </c>
      <c r="AT16" s="182" t="str">
        <f t="shared" si="11"/>
        <v>#DIV/0!</v>
      </c>
      <c r="AW16" s="131" t="s">
        <v>209</v>
      </c>
      <c r="AX16" s="122"/>
      <c r="AY16" s="122"/>
      <c r="AZ16" s="122"/>
      <c r="BA16" s="132">
        <f>SUM(AO17,AO19,AO20,AO22,AO24)</f>
        <v>0</v>
      </c>
      <c r="BB16" s="132">
        <f>SUM(AQ17,AQ19,AQ20,AQ22,AQ24)</f>
        <v>0</v>
      </c>
      <c r="BC16" s="183">
        <f>SUM(AS17,AS19,AS20,AS22,AS24)</f>
        <v>0</v>
      </c>
      <c r="BF16" s="131" t="s">
        <v>210</v>
      </c>
      <c r="BG16" s="122"/>
      <c r="BH16" s="122"/>
      <c r="BI16" s="122"/>
      <c r="BJ16" s="132">
        <f>BA39</f>
        <v>0</v>
      </c>
      <c r="BK16" s="132">
        <f>BB39-BA39</f>
        <v>0</v>
      </c>
      <c r="BL16" s="133">
        <f>+BC39-BB39</f>
        <v>0</v>
      </c>
      <c r="BO16" s="131" t="s">
        <v>211</v>
      </c>
      <c r="BP16" s="122"/>
      <c r="BQ16" s="122"/>
      <c r="BR16" s="132">
        <f t="shared" si="12"/>
        <v>0</v>
      </c>
      <c r="BS16" s="132"/>
      <c r="BT16" s="132"/>
      <c r="BU16" s="132"/>
      <c r="BV16" s="133"/>
      <c r="BY16" s="184"/>
      <c r="BZ16" s="132"/>
      <c r="CA16" s="132"/>
      <c r="CB16" s="132"/>
      <c r="CC16" s="132"/>
      <c r="CD16" s="132"/>
      <c r="CE16" s="185"/>
      <c r="CF16" s="186">
        <f t="shared" si="13"/>
        <v>0</v>
      </c>
    </row>
    <row r="17" ht="15.0" customHeight="1">
      <c r="B17" s="162"/>
      <c r="H17" s="150"/>
      <c r="K17" s="121" t="str">
        <f>'Données à saisir'!A21</f>
        <v>Droits d’entrée</v>
      </c>
      <c r="L17" s="122"/>
      <c r="M17" s="122"/>
      <c r="N17" s="122"/>
      <c r="O17" s="122"/>
      <c r="P17" s="122"/>
      <c r="Q17" s="134" t="str">
        <f>IF(ISBLANK('Données à saisir'!B21),"",'Données à saisir'!B21)</f>
        <v/>
      </c>
      <c r="T17" s="138" t="s">
        <v>212</v>
      </c>
      <c r="U17" s="122"/>
      <c r="V17" s="122"/>
      <c r="W17" s="122"/>
      <c r="X17" s="139" t="str">
        <f>'Données à saisir'!B137</f>
        <v/>
      </c>
      <c r="Y17" s="139" t="str">
        <f>'Données à saisir'!C137</f>
        <v/>
      </c>
      <c r="Z17" s="140" t="str">
        <f>'Données à saisir'!D137</f>
        <v/>
      </c>
      <c r="AC17" s="138" t="s">
        <v>213</v>
      </c>
      <c r="AD17" s="122"/>
      <c r="AE17" s="122"/>
      <c r="AF17" s="122"/>
      <c r="AG17" s="139">
        <f t="shared" ref="AG17:AI17" si="14">SUM(AG18:AG33)</f>
        <v>0</v>
      </c>
      <c r="AH17" s="139">
        <f t="shared" si="14"/>
        <v>0</v>
      </c>
      <c r="AI17" s="187">
        <f t="shared" si="14"/>
        <v>0</v>
      </c>
      <c r="AL17" s="165" t="s">
        <v>214</v>
      </c>
      <c r="AM17" s="122"/>
      <c r="AN17" s="122"/>
      <c r="AO17" s="132">
        <f>AG17</f>
        <v>0</v>
      </c>
      <c r="AP17" s="154" t="str">
        <f t="shared" si="9"/>
        <v>#DIV/0!</v>
      </c>
      <c r="AQ17" s="132">
        <f>AH17</f>
        <v>0</v>
      </c>
      <c r="AR17" s="155" t="str">
        <f t="shared" si="10"/>
        <v>#DIV/0!</v>
      </c>
      <c r="AS17" s="132">
        <f>AI17</f>
        <v>0</v>
      </c>
      <c r="AT17" s="156" t="str">
        <f t="shared" si="11"/>
        <v>#DIV/0!</v>
      </c>
      <c r="AW17" s="166" t="s">
        <v>215</v>
      </c>
      <c r="AX17" s="167"/>
      <c r="AY17" s="167"/>
      <c r="AZ17" s="167"/>
      <c r="BA17" s="178">
        <f t="shared" ref="BA17:BC17" si="15">BA12+BA16</f>
        <v>0</v>
      </c>
      <c r="BB17" s="178">
        <f t="shared" si="15"/>
        <v>0</v>
      </c>
      <c r="BC17" s="179">
        <f t="shared" si="15"/>
        <v>0</v>
      </c>
      <c r="BF17" s="131" t="s">
        <v>216</v>
      </c>
      <c r="BG17" s="122"/>
      <c r="BH17" s="122"/>
      <c r="BI17" s="122"/>
      <c r="BJ17" s="132">
        <f>AO45</f>
        <v>0</v>
      </c>
      <c r="BK17" s="132">
        <f>AQ45</f>
        <v>0</v>
      </c>
      <c r="BL17" s="133">
        <f>AS45</f>
        <v>0</v>
      </c>
      <c r="BO17" s="131" t="s">
        <v>217</v>
      </c>
      <c r="BP17" s="122"/>
      <c r="BQ17" s="122"/>
      <c r="BR17" s="132">
        <f t="shared" si="12"/>
        <v>0</v>
      </c>
      <c r="BS17" s="132"/>
      <c r="BT17" s="132"/>
      <c r="BU17" s="132"/>
      <c r="BV17" s="133"/>
      <c r="BY17" s="184"/>
      <c r="BZ17" s="132"/>
      <c r="CA17" s="132"/>
      <c r="CB17" s="132"/>
      <c r="CC17" s="132"/>
      <c r="CD17" s="132"/>
      <c r="CE17" s="185"/>
      <c r="CF17" s="186">
        <f t="shared" si="13"/>
        <v>0</v>
      </c>
    </row>
    <row r="18" ht="15.0" customHeight="1">
      <c r="B18" s="162"/>
      <c r="H18" s="150"/>
      <c r="K18" s="121" t="str">
        <f>'Données à saisir'!A22</f>
        <v>Achat fonds de commerce ou parts</v>
      </c>
      <c r="L18" s="122"/>
      <c r="M18" s="122"/>
      <c r="N18" s="122"/>
      <c r="O18" s="122"/>
      <c r="P18" s="122"/>
      <c r="Q18" s="134" t="str">
        <f>IF(ISBLANK('Données à saisir'!B22),"",'Données à saisir'!B22)</f>
        <v/>
      </c>
      <c r="T18" s="138"/>
      <c r="U18" s="122"/>
      <c r="V18" s="122"/>
      <c r="W18" s="122"/>
      <c r="X18" s="188"/>
      <c r="Y18" s="188"/>
      <c r="Z18" s="189"/>
      <c r="AC18" s="121" t="str">
        <f>'Données à saisir'!A77</f>
        <v>Assurances</v>
      </c>
      <c r="AD18" s="122"/>
      <c r="AE18" s="122"/>
      <c r="AF18" s="122"/>
      <c r="AG18" s="123">
        <f>IF(ISBLANK('Données à saisir'!B77),0,'Données à saisir'!B77)</f>
        <v>0</v>
      </c>
      <c r="AH18" s="123">
        <f>IF(ISBLANK('Données à saisir'!C77),0,'Données à saisir'!C77)</f>
        <v>0</v>
      </c>
      <c r="AI18" s="124">
        <f>IF(ISBLANK('Données à saisir'!D77),0,'Données à saisir'!D77)</f>
        <v>0</v>
      </c>
      <c r="AL18" s="166" t="s">
        <v>218</v>
      </c>
      <c r="AM18" s="167"/>
      <c r="AN18" s="167"/>
      <c r="AO18" s="178">
        <f>AO16-AO17</f>
        <v>0</v>
      </c>
      <c r="AP18" s="180" t="str">
        <f t="shared" si="9"/>
        <v>#DIV/0!</v>
      </c>
      <c r="AQ18" s="178">
        <f>AQ16-AQ17</f>
        <v>0</v>
      </c>
      <c r="AR18" s="181" t="str">
        <f t="shared" si="10"/>
        <v>#DIV/0!</v>
      </c>
      <c r="AS18" s="178">
        <f>AS16-AS17</f>
        <v>0</v>
      </c>
      <c r="AT18" s="182" t="str">
        <f t="shared" si="11"/>
        <v>#DIV/0!</v>
      </c>
      <c r="AW18" s="131" t="s">
        <v>219</v>
      </c>
      <c r="AX18" s="122"/>
      <c r="AY18" s="122"/>
      <c r="AZ18" s="122"/>
      <c r="BA18" s="132">
        <f t="shared" ref="BA18:BC18" si="16">AG44</f>
        <v>0</v>
      </c>
      <c r="BB18" s="132">
        <f t="shared" si="16"/>
        <v>0</v>
      </c>
      <c r="BC18" s="183">
        <f t="shared" si="16"/>
        <v>0</v>
      </c>
      <c r="BF18" s="166" t="s">
        <v>220</v>
      </c>
      <c r="BG18" s="167"/>
      <c r="BH18" s="167"/>
      <c r="BI18" s="167"/>
      <c r="BJ18" s="190">
        <f t="shared" ref="BJ18:BL18" si="17">SUM(BJ14:BJ17)</f>
        <v>0</v>
      </c>
      <c r="BK18" s="190">
        <f t="shared" si="17"/>
        <v>0</v>
      </c>
      <c r="BL18" s="191">
        <f t="shared" si="17"/>
        <v>0</v>
      </c>
      <c r="BO18" s="131" t="s">
        <v>221</v>
      </c>
      <c r="BP18" s="122"/>
      <c r="BQ18" s="122"/>
      <c r="BR18" s="132" t="str">
        <f t="shared" si="12"/>
        <v/>
      </c>
      <c r="BS18" s="132"/>
      <c r="BT18" s="132"/>
      <c r="BU18" s="132"/>
      <c r="BV18" s="133"/>
      <c r="BY18" s="184"/>
      <c r="BZ18" s="132"/>
      <c r="CA18" s="132"/>
      <c r="CB18" s="132"/>
      <c r="CC18" s="132"/>
      <c r="CD18" s="132"/>
      <c r="CE18" s="185"/>
      <c r="CF18" s="186">
        <f t="shared" si="13"/>
        <v>0</v>
      </c>
    </row>
    <row r="19" ht="15.0" customHeight="1">
      <c r="B19" s="162"/>
      <c r="H19" s="150"/>
      <c r="K19" s="121" t="str">
        <f>'Données à saisir'!A23</f>
        <v>Droit au bail</v>
      </c>
      <c r="L19" s="122"/>
      <c r="M19" s="122"/>
      <c r="N19" s="122"/>
      <c r="O19" s="122"/>
      <c r="P19" s="122"/>
      <c r="Q19" s="134" t="str">
        <f>IF(ISBLANK('Données à saisir'!B23),"",'Données à saisir'!B23)</f>
        <v/>
      </c>
      <c r="T19" s="112" t="s">
        <v>222</v>
      </c>
      <c r="U19" s="113"/>
      <c r="V19" s="113"/>
      <c r="W19" s="113"/>
      <c r="X19" s="114" t="str">
        <f>'Données à saisir'!B133</f>
        <v/>
      </c>
      <c r="Y19" s="114" t="str">
        <f>'Données à saisir'!C133</f>
        <v/>
      </c>
      <c r="Z19" s="159" t="str">
        <f>'Données à saisir'!D133</f>
        <v/>
      </c>
      <c r="AC19" s="121" t="str">
        <f>'Données à saisir'!A78</f>
        <v>Téléphone, internet</v>
      </c>
      <c r="AD19" s="122"/>
      <c r="AE19" s="122"/>
      <c r="AF19" s="122"/>
      <c r="AG19" s="123">
        <f>IF(ISBLANK('Données à saisir'!B78),0,'Données à saisir'!B78)</f>
        <v>0</v>
      </c>
      <c r="AH19" s="123">
        <f>IF(ISBLANK('Données à saisir'!C78),0,'Données à saisir'!C78)</f>
        <v>0</v>
      </c>
      <c r="AI19" s="124">
        <f>IF(ISBLANK('Données à saisir'!D78),0,'Données à saisir'!D78)</f>
        <v>0</v>
      </c>
      <c r="AL19" s="126" t="s">
        <v>223</v>
      </c>
      <c r="AM19" s="192"/>
      <c r="AN19" s="192"/>
      <c r="AO19" s="132">
        <f>AG36</f>
        <v>0</v>
      </c>
      <c r="AP19" s="154" t="str">
        <f t="shared" si="9"/>
        <v>#DIV/0!</v>
      </c>
      <c r="AQ19" s="132">
        <f>AH36</f>
        <v>0</v>
      </c>
      <c r="AR19" s="155" t="str">
        <f t="shared" si="10"/>
        <v>#DIV/0!</v>
      </c>
      <c r="AS19" s="132">
        <f>AI36</f>
        <v>0</v>
      </c>
      <c r="AT19" s="156" t="str">
        <f t="shared" si="11"/>
        <v>#DIV/0!</v>
      </c>
      <c r="AW19" s="166" t="s">
        <v>224</v>
      </c>
      <c r="AX19" s="167"/>
      <c r="AY19" s="167"/>
      <c r="AZ19" s="167"/>
      <c r="BA19" s="178">
        <f t="shared" ref="BA19:BC19" si="18">IF(ISERROR(BA16/BA15),0,BA16/BA15)</f>
        <v>0</v>
      </c>
      <c r="BB19" s="178">
        <f t="shared" si="18"/>
        <v>0</v>
      </c>
      <c r="BC19" s="179">
        <f t="shared" si="18"/>
        <v>0</v>
      </c>
      <c r="BF19" s="131" t="s">
        <v>205</v>
      </c>
      <c r="BG19" s="122"/>
      <c r="BH19" s="122"/>
      <c r="BI19" s="122"/>
      <c r="BJ19" s="132">
        <f>Q37</f>
        <v>0</v>
      </c>
      <c r="BK19" s="132"/>
      <c r="BL19" s="183"/>
      <c r="BO19" s="170" t="s">
        <v>225</v>
      </c>
      <c r="BP19" s="142"/>
      <c r="BQ19" s="142"/>
      <c r="BR19" s="143">
        <f>'Données à saisir'!D103</f>
        <v>0</v>
      </c>
      <c r="BS19" s="143">
        <f>'Données à saisir'!D104</f>
        <v>0</v>
      </c>
      <c r="BT19" s="143">
        <f>'Données à saisir'!D105</f>
        <v>0</v>
      </c>
      <c r="BU19" s="143">
        <f>'Données à saisir'!D106</f>
        <v>0</v>
      </c>
      <c r="BV19" s="193">
        <f>'Données à saisir'!D107</f>
        <v>0</v>
      </c>
      <c r="BY19" s="194">
        <f>'Données à saisir'!D108</f>
        <v>0</v>
      </c>
      <c r="BZ19" s="143">
        <f>'Données à saisir'!D109</f>
        <v>0</v>
      </c>
      <c r="CA19" s="143">
        <f>'Données à saisir'!D110</f>
        <v>0</v>
      </c>
      <c r="CB19" s="143">
        <f>'Données à saisir'!D111</f>
        <v>0</v>
      </c>
      <c r="CC19" s="143">
        <f>'Données à saisir'!D112</f>
        <v>0</v>
      </c>
      <c r="CD19" s="143">
        <f>'Données à saisir'!D113</f>
        <v>0</v>
      </c>
      <c r="CE19" s="195">
        <f>'Données à saisir'!D114</f>
        <v>0</v>
      </c>
      <c r="CF19" s="196">
        <f t="shared" si="13"/>
        <v>0</v>
      </c>
    </row>
    <row r="20" ht="15.0" customHeight="1">
      <c r="B20" s="162"/>
      <c r="H20" s="150"/>
      <c r="K20" s="121" t="str">
        <f>'Données à saisir'!A24</f>
        <v>Caution ou dépôt de garantie</v>
      </c>
      <c r="L20" s="122"/>
      <c r="M20" s="122"/>
      <c r="N20" s="122"/>
      <c r="O20" s="122"/>
      <c r="P20" s="122"/>
      <c r="Q20" s="134" t="str">
        <f>IF(ISBLANK('Données à saisir'!B24),"",'Données à saisir'!B24)</f>
        <v/>
      </c>
      <c r="T20" s="121"/>
      <c r="U20" s="23" t="s">
        <v>206</v>
      </c>
      <c r="V20" s="122"/>
      <c r="W20" s="122"/>
      <c r="X20" s="175"/>
      <c r="Y20" s="176" t="str">
        <f t="shared" ref="Y20:Z20" si="19">IF(ISERROR((Y19-X19)/X19),"",(Y19-X19)/X19)</f>
        <v/>
      </c>
      <c r="Z20" s="177" t="str">
        <f t="shared" si="19"/>
        <v/>
      </c>
      <c r="AC20" s="121" t="str">
        <f>'Données à saisir'!A79</f>
        <v>Autres abonnements</v>
      </c>
      <c r="AD20" s="122"/>
      <c r="AE20" s="122"/>
      <c r="AF20" s="122"/>
      <c r="AG20" s="123">
        <f>IF(ISBLANK('Données à saisir'!B79),0,'Données à saisir'!B79)</f>
        <v>0</v>
      </c>
      <c r="AH20" s="123">
        <f>IF(ISBLANK('Données à saisir'!C79),0,'Données à saisir'!C79)</f>
        <v>0</v>
      </c>
      <c r="AI20" s="124">
        <f>IF(ISBLANK('Données à saisir'!D79),0,'Données à saisir'!D79)</f>
        <v>0</v>
      </c>
      <c r="AL20" s="126" t="s">
        <v>226</v>
      </c>
      <c r="AM20" s="192"/>
      <c r="AN20" s="192"/>
      <c r="AO20" s="132">
        <f>SUM(AG37:AG40)</f>
        <v>0</v>
      </c>
      <c r="AP20" s="154" t="str">
        <f t="shared" si="9"/>
        <v>#DIV/0!</v>
      </c>
      <c r="AQ20" s="132">
        <f>SUM(AH37:AH40)</f>
        <v>0</v>
      </c>
      <c r="AR20" s="155" t="str">
        <f t="shared" si="10"/>
        <v>#DIV/0!</v>
      </c>
      <c r="AS20" s="132">
        <f>SUM(AI37:AI40)</f>
        <v>0</v>
      </c>
      <c r="AT20" s="156" t="str">
        <f t="shared" si="11"/>
        <v>#DIV/0!</v>
      </c>
      <c r="AW20" s="131" t="s">
        <v>227</v>
      </c>
      <c r="AX20" s="122"/>
      <c r="AY20" s="122"/>
      <c r="AZ20" s="122"/>
      <c r="BA20" s="132">
        <f t="shared" ref="BA20:BC20" si="20">BA11-BA19</f>
        <v>0</v>
      </c>
      <c r="BB20" s="132">
        <f t="shared" si="20"/>
        <v>0</v>
      </c>
      <c r="BC20" s="133">
        <f t="shared" si="20"/>
        <v>0</v>
      </c>
      <c r="BF20" s="131" t="s">
        <v>211</v>
      </c>
      <c r="BG20" s="122"/>
      <c r="BH20" s="122"/>
      <c r="BI20" s="122"/>
      <c r="BJ20" s="132">
        <f>Q40</f>
        <v>0</v>
      </c>
      <c r="BK20" s="132"/>
      <c r="BL20" s="183"/>
      <c r="BO20" s="131" t="s">
        <v>228</v>
      </c>
      <c r="BP20" s="122"/>
      <c r="BQ20" s="122"/>
      <c r="BR20" s="132">
        <f>'Données à saisir'!I103</f>
        <v>0</v>
      </c>
      <c r="BS20" s="132">
        <f>'Données à saisir'!I104</f>
        <v>0</v>
      </c>
      <c r="BT20" s="132">
        <f>'Données à saisir'!I105</f>
        <v>0</v>
      </c>
      <c r="BU20" s="132">
        <f>'Données à saisir'!I106</f>
        <v>0</v>
      </c>
      <c r="BV20" s="183">
        <f>'Données à saisir'!I107</f>
        <v>0</v>
      </c>
      <c r="BY20" s="184">
        <f>'Données à saisir'!I108</f>
        <v>0</v>
      </c>
      <c r="BZ20" s="132">
        <f>'Données à saisir'!I109</f>
        <v>0</v>
      </c>
      <c r="CA20" s="132">
        <f>'Données à saisir'!I110</f>
        <v>0</v>
      </c>
      <c r="CB20" s="132">
        <f>'Données à saisir'!I111</f>
        <v>0</v>
      </c>
      <c r="CC20" s="132">
        <f>'Données à saisir'!I112</f>
        <v>0</v>
      </c>
      <c r="CD20" s="132">
        <f>'Données à saisir'!I113</f>
        <v>0</v>
      </c>
      <c r="CE20" s="185">
        <f>'Données à saisir'!I114</f>
        <v>0</v>
      </c>
      <c r="CF20" s="186">
        <f t="shared" si="13"/>
        <v>0</v>
      </c>
    </row>
    <row r="21" ht="15.0" customHeight="1">
      <c r="B21" s="197"/>
      <c r="C21" s="198"/>
      <c r="D21" s="198"/>
      <c r="E21" s="198"/>
      <c r="F21" s="198"/>
      <c r="G21" s="198"/>
      <c r="H21" s="199"/>
      <c r="K21" s="121" t="str">
        <f>'Données à saisir'!A25</f>
        <v>Frais de dossier</v>
      </c>
      <c r="L21" s="122"/>
      <c r="M21" s="122"/>
      <c r="N21" s="122"/>
      <c r="O21" s="122"/>
      <c r="P21" s="122"/>
      <c r="Q21" s="134" t="str">
        <f>IF(ISBLANK('Données à saisir'!B25),"",'Données à saisir'!B25)</f>
        <v/>
      </c>
      <c r="T21" s="138" t="s">
        <v>229</v>
      </c>
      <c r="U21" s="122"/>
      <c r="V21" s="122"/>
      <c r="W21" s="122"/>
      <c r="X21" s="139" t="str">
        <f>'Données à saisir'!B134</f>
        <v/>
      </c>
      <c r="Y21" s="139" t="str">
        <f>'Données à saisir'!C134</f>
        <v/>
      </c>
      <c r="Z21" s="140" t="str">
        <f>'Données à saisir'!D134</f>
        <v/>
      </c>
      <c r="AC21" s="121" t="str">
        <f>'Données à saisir'!A80</f>
        <v>Carburant</v>
      </c>
      <c r="AD21" s="122"/>
      <c r="AE21" s="122"/>
      <c r="AF21" s="122"/>
      <c r="AG21" s="123">
        <f>IF(ISBLANK('Données à saisir'!B80),0,'Données à saisir'!B80)</f>
        <v>0</v>
      </c>
      <c r="AH21" s="123">
        <f>IF(ISBLANK('Données à saisir'!C80),0,'Données à saisir'!C80)</f>
        <v>0</v>
      </c>
      <c r="AI21" s="124">
        <f>IF(ISBLANK('Données à saisir'!D80),0,'Données à saisir'!D80)</f>
        <v>0</v>
      </c>
      <c r="AL21" s="166" t="s">
        <v>230</v>
      </c>
      <c r="AM21" s="167"/>
      <c r="AN21" s="167"/>
      <c r="AO21" s="178">
        <f>AO18-AO19-AO20</f>
        <v>0</v>
      </c>
      <c r="AP21" s="180" t="str">
        <f t="shared" si="9"/>
        <v>#DIV/0!</v>
      </c>
      <c r="AQ21" s="178">
        <f>AQ18-AQ19-AQ20</f>
        <v>0</v>
      </c>
      <c r="AR21" s="181" t="str">
        <f t="shared" si="10"/>
        <v>#DIV/0!</v>
      </c>
      <c r="AS21" s="178">
        <f>AS18-AS19-AS20</f>
        <v>0</v>
      </c>
      <c r="AT21" s="182" t="str">
        <f t="shared" si="11"/>
        <v>#DIV/0!</v>
      </c>
      <c r="AW21" s="200" t="s">
        <v>231</v>
      </c>
      <c r="AX21" s="201"/>
      <c r="AY21" s="201"/>
      <c r="AZ21" s="201"/>
      <c r="BA21" s="202">
        <f t="shared" ref="BA21:BC21" si="21">BA19/250</f>
        <v>0</v>
      </c>
      <c r="BB21" s="202">
        <f t="shared" si="21"/>
        <v>0</v>
      </c>
      <c r="BC21" s="203">
        <f t="shared" si="21"/>
        <v>0</v>
      </c>
      <c r="BF21" s="131" t="s">
        <v>217</v>
      </c>
      <c r="BG21" s="122"/>
      <c r="BH21" s="122"/>
      <c r="BI21" s="122"/>
      <c r="BJ21" s="132">
        <f>Q44+Q45</f>
        <v>0</v>
      </c>
      <c r="BK21" s="132"/>
      <c r="BL21" s="183"/>
      <c r="BO21" s="166" t="s">
        <v>232</v>
      </c>
      <c r="BP21" s="167"/>
      <c r="BQ21" s="167"/>
      <c r="BR21" s="178">
        <f t="shared" ref="BR21:BV21" si="22">SUM(BR19:BR20)</f>
        <v>0</v>
      </c>
      <c r="BS21" s="178">
        <f t="shared" si="22"/>
        <v>0</v>
      </c>
      <c r="BT21" s="178">
        <f t="shared" si="22"/>
        <v>0</v>
      </c>
      <c r="BU21" s="178">
        <f t="shared" si="22"/>
        <v>0</v>
      </c>
      <c r="BV21" s="179">
        <f t="shared" si="22"/>
        <v>0</v>
      </c>
      <c r="BY21" s="204">
        <f t="shared" ref="BY21:CE21" si="23">SUM(BY19:BY20)</f>
        <v>0</v>
      </c>
      <c r="BZ21" s="178">
        <f t="shared" si="23"/>
        <v>0</v>
      </c>
      <c r="CA21" s="178">
        <f t="shared" si="23"/>
        <v>0</v>
      </c>
      <c r="CB21" s="178">
        <f t="shared" si="23"/>
        <v>0</v>
      </c>
      <c r="CC21" s="178">
        <f t="shared" si="23"/>
        <v>0</v>
      </c>
      <c r="CD21" s="178">
        <f t="shared" si="23"/>
        <v>0</v>
      </c>
      <c r="CE21" s="205">
        <f t="shared" si="23"/>
        <v>0</v>
      </c>
      <c r="CF21" s="206">
        <f t="shared" si="13"/>
        <v>0</v>
      </c>
    </row>
    <row r="22" ht="15.0" customHeight="1">
      <c r="B22" s="61"/>
      <c r="C22" s="72"/>
      <c r="D22" s="72"/>
      <c r="E22" s="72"/>
      <c r="F22" s="72"/>
      <c r="G22" s="72"/>
      <c r="H22" s="84"/>
      <c r="K22" s="121" t="str">
        <f>'Données à saisir'!A26</f>
        <v>Frais de notaire ou d’avocat</v>
      </c>
      <c r="L22" s="122"/>
      <c r="M22" s="122"/>
      <c r="N22" s="122"/>
      <c r="O22" s="122"/>
      <c r="P22" s="122"/>
      <c r="Q22" s="134" t="str">
        <f>IF(ISBLANK('Données à saisir'!B26),"",'Données à saisir'!B26)</f>
        <v/>
      </c>
      <c r="T22" s="207"/>
      <c r="U22" s="201"/>
      <c r="V22" s="201"/>
      <c r="W22" s="201"/>
      <c r="X22" s="208"/>
      <c r="Y22" s="208"/>
      <c r="Z22" s="209"/>
      <c r="AC22" s="121" t="str">
        <f>'Données à saisir'!A81</f>
        <v>Frais de déplacement et hébergement</v>
      </c>
      <c r="AD22" s="122"/>
      <c r="AE22" s="122"/>
      <c r="AF22" s="122"/>
      <c r="AG22" s="123">
        <f>IF(ISBLANK('Données à saisir'!B81),0,'Données à saisir'!B81)</f>
        <v>0</v>
      </c>
      <c r="AH22" s="123">
        <f>IF(ISBLANK('Données à saisir'!C81),0,'Données à saisir'!C81)</f>
        <v>0</v>
      </c>
      <c r="AI22" s="124">
        <f>IF(ISBLANK('Données à saisir'!D81),0,'Données à saisir'!D81)</f>
        <v>0</v>
      </c>
      <c r="AL22" s="126" t="s">
        <v>233</v>
      </c>
      <c r="AM22" s="122"/>
      <c r="AN22" s="122"/>
      <c r="AO22" s="132">
        <f>AG43</f>
        <v>0</v>
      </c>
      <c r="AP22" s="154" t="str">
        <f t="shared" si="9"/>
        <v>#DIV/0!</v>
      </c>
      <c r="AQ22" s="132">
        <f>AH43</f>
        <v>0</v>
      </c>
      <c r="AR22" s="155" t="str">
        <f t="shared" si="10"/>
        <v>#DIV/0!</v>
      </c>
      <c r="AS22" s="132">
        <f>AI43</f>
        <v>0</v>
      </c>
      <c r="AT22" s="156" t="str">
        <f t="shared" si="11"/>
        <v>#DIV/0!</v>
      </c>
      <c r="BA22" s="37"/>
      <c r="BF22" s="131" t="s">
        <v>221</v>
      </c>
      <c r="BG22" s="122"/>
      <c r="BH22" s="122"/>
      <c r="BI22" s="122"/>
      <c r="BJ22" s="132" t="str">
        <f>Q46</f>
        <v/>
      </c>
      <c r="BK22" s="132"/>
      <c r="BL22" s="183"/>
      <c r="BO22" s="131" t="s">
        <v>192</v>
      </c>
      <c r="BP22" s="122"/>
      <c r="BQ22" s="122"/>
      <c r="BR22" s="132">
        <f>Q12</f>
        <v>0</v>
      </c>
      <c r="BS22" s="139"/>
      <c r="BT22" s="139"/>
      <c r="BU22" s="139"/>
      <c r="BV22" s="187"/>
      <c r="BY22" s="184"/>
      <c r="BZ22" s="139"/>
      <c r="CA22" s="132"/>
      <c r="CB22" s="132"/>
      <c r="CC22" s="139"/>
      <c r="CD22" s="139"/>
      <c r="CE22" s="210"/>
      <c r="CF22" s="186">
        <f t="shared" si="13"/>
        <v>0</v>
      </c>
    </row>
    <row r="23" ht="15.0" customHeight="1">
      <c r="B23" s="61"/>
      <c r="C23" s="211" t="str">
        <f>IF(ISBLANK('Données à saisir'!B6),"",('Données à saisir'!B6))</f>
        <v>VERISO</v>
      </c>
      <c r="H23" s="84"/>
      <c r="K23" s="126" t="s">
        <v>234</v>
      </c>
      <c r="L23" s="122"/>
      <c r="M23" s="122"/>
      <c r="N23" s="122"/>
      <c r="O23" s="122"/>
      <c r="P23" s="122"/>
      <c r="Q23" s="127">
        <f>SUM(Q24:Q28)</f>
        <v>0</v>
      </c>
      <c r="AC23" s="121" t="str">
        <f>'Données à saisir'!A82</f>
        <v>Eau, électricité, gaz</v>
      </c>
      <c r="AD23" s="122"/>
      <c r="AE23" s="122"/>
      <c r="AF23" s="122"/>
      <c r="AG23" s="123">
        <f>IF(ISBLANK('Données à saisir'!B82),0,'Données à saisir'!B82)</f>
        <v>0</v>
      </c>
      <c r="AH23" s="123">
        <f>IF(ISBLANK('Données à saisir'!C82),0,'Données à saisir'!C82)</f>
        <v>0</v>
      </c>
      <c r="AI23" s="124">
        <f>IF(ISBLANK('Données à saisir'!D82),0,'Données à saisir'!D82)</f>
        <v>0</v>
      </c>
      <c r="AL23" s="166" t="s">
        <v>235</v>
      </c>
      <c r="AM23" s="167"/>
      <c r="AN23" s="167"/>
      <c r="AO23" s="178">
        <f>AO21-AO22</f>
        <v>0</v>
      </c>
      <c r="AP23" s="180" t="str">
        <f t="shared" si="9"/>
        <v>#DIV/0!</v>
      </c>
      <c r="AQ23" s="178">
        <f>AQ21-AQ22</f>
        <v>0</v>
      </c>
      <c r="AR23" s="181" t="str">
        <f t="shared" si="10"/>
        <v>#DIV/0!</v>
      </c>
      <c r="AS23" s="178">
        <f>AS21-AS22</f>
        <v>0</v>
      </c>
      <c r="AT23" s="182" t="str">
        <f t="shared" si="11"/>
        <v>#DIV/0!</v>
      </c>
      <c r="AW23" s="9"/>
      <c r="AX23" s="72"/>
      <c r="AY23" s="72"/>
      <c r="AZ23" s="72"/>
      <c r="BA23" s="212"/>
      <c r="BB23" s="212"/>
      <c r="BC23" s="212"/>
      <c r="BF23" s="131" t="s">
        <v>236</v>
      </c>
      <c r="BG23" s="122"/>
      <c r="BH23" s="122"/>
      <c r="BI23" s="122"/>
      <c r="BJ23" s="132">
        <f>AO44</f>
        <v>0</v>
      </c>
      <c r="BK23" s="132">
        <f>AQ44</f>
        <v>0</v>
      </c>
      <c r="BL23" s="183">
        <f>AS44</f>
        <v>0</v>
      </c>
      <c r="BO23" s="131" t="s">
        <v>234</v>
      </c>
      <c r="BP23" s="122"/>
      <c r="BQ23" s="122"/>
      <c r="BR23" s="132">
        <f>Q23</f>
        <v>0</v>
      </c>
      <c r="BS23" s="132"/>
      <c r="BT23" s="132"/>
      <c r="BU23" s="132"/>
      <c r="BV23" s="133"/>
      <c r="BY23" s="184"/>
      <c r="BZ23" s="132"/>
      <c r="CA23" s="132"/>
      <c r="CB23" s="132"/>
      <c r="CC23" s="132"/>
      <c r="CD23" s="132"/>
      <c r="CE23" s="185"/>
      <c r="CF23" s="186">
        <f t="shared" si="13"/>
        <v>0</v>
      </c>
    </row>
    <row r="24" ht="15.0" customHeight="1">
      <c r="B24" s="61"/>
      <c r="H24" s="84"/>
      <c r="K24" s="121" t="str">
        <f>'Données à saisir'!A27</f>
        <v>Enseigne et éléments de communication</v>
      </c>
      <c r="L24" s="122"/>
      <c r="M24" s="122"/>
      <c r="N24" s="122"/>
      <c r="O24" s="122"/>
      <c r="P24" s="122"/>
      <c r="Q24" s="134" t="str">
        <f>IF(ISBLANK('Données à saisir'!B27),"",'Données à saisir'!B27)</f>
        <v/>
      </c>
      <c r="AC24" s="121" t="str">
        <f>'Données à saisir'!A83</f>
        <v>Mutuelle</v>
      </c>
      <c r="AD24" s="122"/>
      <c r="AE24" s="122"/>
      <c r="AF24" s="122"/>
      <c r="AG24" s="123">
        <f>IF(ISBLANK('Données à saisir'!B83),0,'Données à saisir'!B83)</f>
        <v>0</v>
      </c>
      <c r="AH24" s="123">
        <f>IF(ISBLANK('Données à saisir'!C83),0,'Données à saisir'!C83)</f>
        <v>0</v>
      </c>
      <c r="AI24" s="124">
        <f>IF(ISBLANK('Données à saisir'!D83),0,'Données à saisir'!D83)</f>
        <v>0</v>
      </c>
      <c r="AL24" s="126" t="s">
        <v>237</v>
      </c>
      <c r="AM24" s="192"/>
      <c r="AN24" s="192"/>
      <c r="AO24" s="132">
        <f>AG42</f>
        <v>0</v>
      </c>
      <c r="AP24" s="154" t="str">
        <f t="shared" si="9"/>
        <v>#DIV/0!</v>
      </c>
      <c r="AQ24" s="132">
        <f>AH42</f>
        <v>0</v>
      </c>
      <c r="AR24" s="155" t="str">
        <f t="shared" si="10"/>
        <v>#DIV/0!</v>
      </c>
      <c r="AS24" s="132">
        <f>AI42</f>
        <v>0</v>
      </c>
      <c r="AT24" s="156" t="str">
        <f t="shared" si="11"/>
        <v>#DIV/0!</v>
      </c>
      <c r="BF24" s="166" t="s">
        <v>238</v>
      </c>
      <c r="BG24" s="167"/>
      <c r="BH24" s="167"/>
      <c r="BI24" s="167"/>
      <c r="BJ24" s="178">
        <f t="shared" ref="BJ24:BL24" si="24">SUM(BJ19:BJ23)</f>
        <v>0</v>
      </c>
      <c r="BK24" s="178">
        <f t="shared" si="24"/>
        <v>0</v>
      </c>
      <c r="BL24" s="179">
        <f t="shared" si="24"/>
        <v>0</v>
      </c>
      <c r="BO24" s="166" t="s">
        <v>239</v>
      </c>
      <c r="BP24" s="167"/>
      <c r="BQ24" s="167"/>
      <c r="BR24" s="178">
        <f>SUM(BR22:BR23)</f>
        <v>0</v>
      </c>
      <c r="BS24" s="178"/>
      <c r="BT24" s="178"/>
      <c r="BU24" s="178"/>
      <c r="BV24" s="179"/>
      <c r="BY24" s="204"/>
      <c r="BZ24" s="178"/>
      <c r="CA24" s="178"/>
      <c r="CB24" s="178"/>
      <c r="CC24" s="178"/>
      <c r="CD24" s="178"/>
      <c r="CE24" s="205"/>
      <c r="CF24" s="206">
        <f t="shared" si="13"/>
        <v>0</v>
      </c>
    </row>
    <row r="25" ht="15.0" customHeight="1">
      <c r="B25" s="61"/>
      <c r="H25" s="84"/>
      <c r="K25" s="121" t="str">
        <f>'Données à saisir'!A28</f>
        <v>Achat immobilier</v>
      </c>
      <c r="L25" s="122"/>
      <c r="M25" s="122"/>
      <c r="N25" s="122"/>
      <c r="O25" s="122"/>
      <c r="P25" s="122"/>
      <c r="Q25" s="134" t="str">
        <f>IF(ISBLANK('Données à saisir'!B28),"",'Données à saisir'!B28)</f>
        <v/>
      </c>
      <c r="T25" s="81" t="s">
        <v>240</v>
      </c>
      <c r="U25" s="82"/>
      <c r="V25" s="82"/>
      <c r="W25" s="82"/>
      <c r="X25" s="82"/>
      <c r="Y25" s="82"/>
      <c r="Z25" s="83"/>
      <c r="AC25" s="121" t="str">
        <f>'Données à saisir'!A84</f>
        <v>Fournitures diverses</v>
      </c>
      <c r="AD25" s="122"/>
      <c r="AE25" s="122"/>
      <c r="AF25" s="122"/>
      <c r="AG25" s="123">
        <f>IF(ISBLANK('Données à saisir'!B84),0,'Données à saisir'!B84)</f>
        <v>0</v>
      </c>
      <c r="AH25" s="123">
        <f>IF(ISBLANK('Données à saisir'!C84),0,'Données à saisir'!C84)</f>
        <v>0</v>
      </c>
      <c r="AI25" s="124">
        <f>IF(ISBLANK('Données à saisir'!D84),0,'Données à saisir'!D84)</f>
        <v>0</v>
      </c>
      <c r="AL25" s="126" t="s">
        <v>241</v>
      </c>
      <c r="AM25" s="192"/>
      <c r="AN25" s="192"/>
      <c r="AO25" s="132">
        <f>AO24*-1</f>
        <v>0</v>
      </c>
      <c r="AP25" s="154" t="str">
        <f t="shared" si="9"/>
        <v>#DIV/0!</v>
      </c>
      <c r="AQ25" s="132">
        <f>AQ24*-1</f>
        <v>0</v>
      </c>
      <c r="AR25" s="155" t="str">
        <f t="shared" si="10"/>
        <v>#DIV/0!</v>
      </c>
      <c r="AS25" s="132">
        <f>AS24*-1</f>
        <v>0</v>
      </c>
      <c r="AT25" s="156" t="str">
        <f t="shared" si="11"/>
        <v>#DIV/0!</v>
      </c>
      <c r="BA25" s="37"/>
      <c r="BF25" s="131" t="s">
        <v>242</v>
      </c>
      <c r="BG25" s="122"/>
      <c r="BH25" s="122"/>
      <c r="BI25" s="122"/>
      <c r="BJ25" s="132">
        <f t="shared" ref="BJ25:BL25" si="25">BJ24-BJ18</f>
        <v>0</v>
      </c>
      <c r="BK25" s="132">
        <f t="shared" si="25"/>
        <v>0</v>
      </c>
      <c r="BL25" s="133">
        <f t="shared" si="25"/>
        <v>0</v>
      </c>
      <c r="BO25" s="131" t="s">
        <v>204</v>
      </c>
      <c r="BP25" s="122"/>
      <c r="BQ25" s="122"/>
      <c r="BR25" s="132" t="str">
        <f>Q30</f>
        <v/>
      </c>
      <c r="BS25" s="132"/>
      <c r="BT25" s="132"/>
      <c r="BU25" s="132"/>
      <c r="BV25" s="133"/>
      <c r="BY25" s="184"/>
      <c r="BZ25" s="132"/>
      <c r="CA25" s="132"/>
      <c r="CB25" s="132"/>
      <c r="CC25" s="132"/>
      <c r="CD25" s="132"/>
      <c r="CE25" s="185"/>
      <c r="CF25" s="186">
        <f t="shared" si="13"/>
        <v>0</v>
      </c>
    </row>
    <row r="26" ht="15.0" customHeight="1">
      <c r="B26" s="61"/>
      <c r="C26" s="211"/>
      <c r="D26" s="211"/>
      <c r="E26" s="211"/>
      <c r="F26" s="211"/>
      <c r="G26" s="211"/>
      <c r="H26" s="84"/>
      <c r="K26" s="121" t="str">
        <f>'Données à saisir'!A29</f>
        <v>Travaux et aménagements</v>
      </c>
      <c r="L26" s="122"/>
      <c r="M26" s="122"/>
      <c r="N26" s="122"/>
      <c r="O26" s="122"/>
      <c r="P26" s="122"/>
      <c r="Q26" s="134" t="str">
        <f>IF(ISBLANK('Données à saisir'!B29),"",'Données à saisir'!B29)</f>
        <v/>
      </c>
      <c r="T26" s="85"/>
      <c r="Z26" s="86"/>
      <c r="AC26" s="121" t="str">
        <f>'Données à saisir'!A85</f>
        <v>Entretien matériel et vêtements</v>
      </c>
      <c r="AD26" s="122"/>
      <c r="AE26" s="122"/>
      <c r="AF26" s="122"/>
      <c r="AG26" s="123">
        <f>IF(ISBLANK('Données à saisir'!B85),0,'Données à saisir'!B85)</f>
        <v>0</v>
      </c>
      <c r="AH26" s="123">
        <f>IF(ISBLANK('Données à saisir'!C85),0,'Données à saisir'!C85)</f>
        <v>0</v>
      </c>
      <c r="AI26" s="124">
        <f>IF(ISBLANK('Données à saisir'!D85),0,'Données à saisir'!D85)</f>
        <v>0</v>
      </c>
      <c r="AL26" s="166" t="s">
        <v>243</v>
      </c>
      <c r="AM26" s="167"/>
      <c r="AN26" s="167"/>
      <c r="AO26" s="178">
        <f>AO23+AO25</f>
        <v>0</v>
      </c>
      <c r="AP26" s="180" t="str">
        <f t="shared" si="9"/>
        <v>#DIV/0!</v>
      </c>
      <c r="AQ26" s="178">
        <f>AQ23+AQ25</f>
        <v>0</v>
      </c>
      <c r="AR26" s="181" t="str">
        <f t="shared" si="10"/>
        <v>#DIV/0!</v>
      </c>
      <c r="AS26" s="178">
        <f>AS23+AS25</f>
        <v>0</v>
      </c>
      <c r="AT26" s="182" t="str">
        <f t="shared" si="11"/>
        <v>#DIV/0!</v>
      </c>
      <c r="BF26" s="166" t="s">
        <v>244</v>
      </c>
      <c r="BG26" s="167"/>
      <c r="BH26" s="167"/>
      <c r="BI26" s="167"/>
      <c r="BJ26" s="178">
        <f>BJ25</f>
        <v>0</v>
      </c>
      <c r="BK26" s="178">
        <f>BJ26+BK25</f>
        <v>0</v>
      </c>
      <c r="BL26" s="179">
        <f>+BK26+BL25</f>
        <v>0</v>
      </c>
      <c r="BO26" s="131" t="s">
        <v>245</v>
      </c>
      <c r="BP26" s="122"/>
      <c r="BQ26" s="122"/>
      <c r="BR26" s="132">
        <f>IF(ISERROR('Données à saisir'!$J$73/12),0,'Données à saisir'!$J$73/12)</f>
        <v>0</v>
      </c>
      <c r="BS26" s="132">
        <f>IF(ISERROR('Données à saisir'!$J$73/12),0,'Données à saisir'!$J$73/12)</f>
        <v>0</v>
      </c>
      <c r="BT26" s="132">
        <f>IF(ISERROR('Données à saisir'!$J$73/12),0,'Données à saisir'!$J$73/12)</f>
        <v>0</v>
      </c>
      <c r="BU26" s="132">
        <f>IF(ISERROR('Données à saisir'!$J$73/12),0,'Données à saisir'!$J$73/12)</f>
        <v>0</v>
      </c>
      <c r="BV26" s="133">
        <f>IF(ISERROR('Données à saisir'!$J$73/12),0,'Données à saisir'!$J$73/12)</f>
        <v>0</v>
      </c>
      <c r="BY26" s="184">
        <f>IF(ISERROR('Données à saisir'!$J$73/12),0,'Données à saisir'!$J$73/12)</f>
        <v>0</v>
      </c>
      <c r="BZ26" s="132">
        <f>IF(ISERROR('Données à saisir'!$J$73/12),0,'Données à saisir'!$J$73/12)</f>
        <v>0</v>
      </c>
      <c r="CA26" s="132">
        <f>IF(ISERROR('Données à saisir'!$J$73/12),0,'Données à saisir'!$J$73/12)</f>
        <v>0</v>
      </c>
      <c r="CB26" s="132">
        <f>IF(ISERROR('Données à saisir'!$J$73/12),0,'Données à saisir'!$J$73/12)</f>
        <v>0</v>
      </c>
      <c r="CC26" s="132">
        <f>IF(ISERROR('Données à saisir'!$J$73/12),0,'Données à saisir'!$J$73/12)</f>
        <v>0</v>
      </c>
      <c r="CD26" s="132">
        <f>IF(ISERROR('Données à saisir'!$J$73/12),0,'Données à saisir'!$J$73/12)</f>
        <v>0</v>
      </c>
      <c r="CE26" s="185">
        <f>IF(ISERROR('Données à saisir'!$J$73/12),0,'Données à saisir'!$J$73/12)</f>
        <v>0</v>
      </c>
      <c r="CF26" s="186">
        <f t="shared" si="13"/>
        <v>0</v>
      </c>
    </row>
    <row r="27" ht="15.0" customHeight="1">
      <c r="B27" s="61"/>
      <c r="C27" s="213"/>
      <c r="D27" s="213"/>
      <c r="E27" s="213"/>
      <c r="F27" s="213"/>
      <c r="G27" s="213"/>
      <c r="H27" s="84"/>
      <c r="K27" s="121" t="str">
        <f>'Données à saisir'!A30</f>
        <v>Matériel</v>
      </c>
      <c r="L27" s="122"/>
      <c r="M27" s="122"/>
      <c r="N27" s="122"/>
      <c r="O27" s="122"/>
      <c r="P27" s="122"/>
      <c r="Q27" s="134" t="str">
        <f>IF(ISBLANK('Données à saisir'!B30),"",'Données à saisir'!B30)</f>
        <v/>
      </c>
      <c r="T27" s="87"/>
      <c r="U27" s="88"/>
      <c r="V27" s="88"/>
      <c r="W27" s="88"/>
      <c r="X27" s="88"/>
      <c r="Y27" s="88"/>
      <c r="Z27" s="89"/>
      <c r="AC27" s="121" t="str">
        <f>'Données à saisir'!A86</f>
        <v>Nettoyage des locaux</v>
      </c>
      <c r="AD27" s="122"/>
      <c r="AE27" s="122"/>
      <c r="AF27" s="122"/>
      <c r="AG27" s="123">
        <f>IF(ISBLANK('Données à saisir'!B86),0,'Données à saisir'!B86)</f>
        <v>0</v>
      </c>
      <c r="AH27" s="123">
        <f>IF(ISBLANK('Données à saisir'!C86),0,'Données à saisir'!C86)</f>
        <v>0</v>
      </c>
      <c r="AI27" s="124">
        <f>IF(ISBLANK('Données à saisir'!D86),0,'Données à saisir'!D86)</f>
        <v>0</v>
      </c>
      <c r="AL27" s="166" t="s">
        <v>246</v>
      </c>
      <c r="AM27" s="167"/>
      <c r="AN27" s="167"/>
      <c r="AO27" s="178">
        <f>IF(ISERROR(AO26-AG45),AO26,(AO26-AG45))</f>
        <v>0</v>
      </c>
      <c r="AP27" s="180" t="str">
        <f t="shared" si="9"/>
        <v>#DIV/0!</v>
      </c>
      <c r="AQ27" s="178">
        <f>IF(ISERROR(AQ26-AH45),AQ26,(AQ26-AH45))</f>
        <v>0</v>
      </c>
      <c r="AR27" s="181" t="str">
        <f t="shared" si="10"/>
        <v>#DIV/0!</v>
      </c>
      <c r="AS27" s="178">
        <f>IF(ISERROR(AS26-AI45),AS26,(AS26-AI45))</f>
        <v>0</v>
      </c>
      <c r="AT27" s="182" t="str">
        <f t="shared" si="11"/>
        <v>#DIV/0!</v>
      </c>
      <c r="BF27" s="72"/>
      <c r="BG27" s="72"/>
      <c r="BH27" s="72"/>
      <c r="BI27" s="72"/>
      <c r="BJ27" s="72"/>
      <c r="BK27" s="72"/>
      <c r="BL27" s="72"/>
      <c r="BO27" s="131" t="s">
        <v>247</v>
      </c>
      <c r="BP27" s="122"/>
      <c r="BQ27" s="122"/>
      <c r="BR27" s="132">
        <f>BR19*'Données à saisir'!$D$123</f>
        <v>0</v>
      </c>
      <c r="BS27" s="132">
        <f>BS19*'Données à saisir'!$D$123</f>
        <v>0</v>
      </c>
      <c r="BT27" s="132">
        <f>BT19*'Données à saisir'!$D$123</f>
        <v>0</v>
      </c>
      <c r="BU27" s="132">
        <f>BU19*'Données à saisir'!$D$123</f>
        <v>0</v>
      </c>
      <c r="BV27" s="133">
        <f>BV19*'Données à saisir'!$D$123</f>
        <v>0</v>
      </c>
      <c r="BY27" s="184">
        <f>BY19*'Données à saisir'!$D$123</f>
        <v>0</v>
      </c>
      <c r="BZ27" s="132">
        <f>BZ19*'Données à saisir'!$D$123</f>
        <v>0</v>
      </c>
      <c r="CA27" s="132">
        <f>CA19*'Données à saisir'!$D$123</f>
        <v>0</v>
      </c>
      <c r="CB27" s="132">
        <f>CB19*'Données à saisir'!$D$123</f>
        <v>0</v>
      </c>
      <c r="CC27" s="132">
        <f>CC19*'Données à saisir'!$D$123</f>
        <v>0</v>
      </c>
      <c r="CD27" s="132">
        <f>CD19*'Données à saisir'!$D$123</f>
        <v>0</v>
      </c>
      <c r="CE27" s="185">
        <f>CE19*'Données à saisir'!$D$123</f>
        <v>0</v>
      </c>
      <c r="CF27" s="186">
        <f t="shared" si="13"/>
        <v>0</v>
      </c>
    </row>
    <row r="28" ht="15.0" customHeight="1">
      <c r="B28" s="61"/>
      <c r="C28" s="214" t="str">
        <f>IF(ISBLANK('Données à saisir'!B7),"",('Données à saisir'!B7))</f>
        <v>BTP</v>
      </c>
      <c r="H28" s="84"/>
      <c r="K28" s="121" t="str">
        <f>'Données à saisir'!A31</f>
        <v>Matériel de bureau</v>
      </c>
      <c r="L28" s="122"/>
      <c r="M28" s="122"/>
      <c r="N28" s="122"/>
      <c r="O28" s="122"/>
      <c r="P28" s="122"/>
      <c r="Q28" s="134" t="str">
        <f>IF(ISBLANK('Données à saisir'!B31),"",'Données à saisir'!B31)</f>
        <v/>
      </c>
      <c r="AC28" s="121" t="str">
        <f>'Données à saisir'!A87</f>
        <v>Budget publicité et communication</v>
      </c>
      <c r="AD28" s="122"/>
      <c r="AE28" s="122"/>
      <c r="AF28" s="122"/>
      <c r="AG28" s="123">
        <f>IF(ISBLANK('Données à saisir'!B87),0,'Données à saisir'!B87)</f>
        <v>0</v>
      </c>
      <c r="AH28" s="123">
        <f>IF(ISBLANK('Données à saisir'!C87),0,'Données à saisir'!C87)</f>
        <v>0</v>
      </c>
      <c r="AI28" s="124">
        <f>IF(ISBLANK('Données à saisir'!D87),0,'Données à saisir'!D87)</f>
        <v>0</v>
      </c>
      <c r="AL28" s="126" t="s">
        <v>248</v>
      </c>
      <c r="AM28" s="192"/>
      <c r="AN28" s="192"/>
      <c r="AO28" s="132">
        <f>AO27+AO22</f>
        <v>0</v>
      </c>
      <c r="AP28" s="154" t="str">
        <f t="shared" si="9"/>
        <v>#DIV/0!</v>
      </c>
      <c r="AQ28" s="132">
        <f>AQ27+AQ22</f>
        <v>0</v>
      </c>
      <c r="AR28" s="155" t="str">
        <f t="shared" si="10"/>
        <v>#DIV/0!</v>
      </c>
      <c r="AS28" s="132">
        <f>AS27+AS22</f>
        <v>0</v>
      </c>
      <c r="AT28" s="215" t="str">
        <f t="shared" si="11"/>
        <v>#DIV/0!</v>
      </c>
      <c r="BF28" s="216" t="s">
        <v>249</v>
      </c>
      <c r="BG28" s="72"/>
      <c r="BH28" s="72"/>
      <c r="BI28" s="217" t="str">
        <f>Q31</f>
        <v/>
      </c>
      <c r="BK28" s="72"/>
      <c r="BL28" s="72"/>
      <c r="BO28" s="131" t="s">
        <v>214</v>
      </c>
      <c r="BP28" s="122"/>
      <c r="BQ28" s="122"/>
      <c r="BR28" s="132">
        <f t="shared" ref="BR28:BV28" si="26">$AG$17/12</f>
        <v>0</v>
      </c>
      <c r="BS28" s="132">
        <f t="shared" si="26"/>
        <v>0</v>
      </c>
      <c r="BT28" s="132">
        <f t="shared" si="26"/>
        <v>0</v>
      </c>
      <c r="BU28" s="132">
        <f t="shared" si="26"/>
        <v>0</v>
      </c>
      <c r="BV28" s="133">
        <f t="shared" si="26"/>
        <v>0</v>
      </c>
      <c r="BY28" s="184">
        <f t="shared" ref="BY28:CE28" si="27">$AG$17/12</f>
        <v>0</v>
      </c>
      <c r="BZ28" s="132">
        <f t="shared" si="27"/>
        <v>0</v>
      </c>
      <c r="CA28" s="132">
        <f t="shared" si="27"/>
        <v>0</v>
      </c>
      <c r="CB28" s="132">
        <f t="shared" si="27"/>
        <v>0</v>
      </c>
      <c r="CC28" s="132">
        <f t="shared" si="27"/>
        <v>0</v>
      </c>
      <c r="CD28" s="132">
        <f t="shared" si="27"/>
        <v>0</v>
      </c>
      <c r="CE28" s="185">
        <f t="shared" si="27"/>
        <v>0</v>
      </c>
      <c r="CF28" s="186">
        <f t="shared" si="13"/>
        <v>0</v>
      </c>
    </row>
    <row r="29" ht="15.0" customHeight="1">
      <c r="B29" s="61"/>
      <c r="H29" s="84"/>
      <c r="K29" s="218"/>
      <c r="L29" s="122"/>
      <c r="M29" s="122"/>
      <c r="N29" s="122"/>
      <c r="O29" s="122"/>
      <c r="P29" s="122"/>
      <c r="Q29" s="134"/>
      <c r="X29" s="135" t="s">
        <v>62</v>
      </c>
      <c r="Y29" s="136" t="s">
        <v>63</v>
      </c>
      <c r="Z29" s="137" t="s">
        <v>64</v>
      </c>
      <c r="AC29" s="121" t="str">
        <f>'Données à saisir'!A88</f>
        <v>Loyer et charges locatives</v>
      </c>
      <c r="AD29" s="192"/>
      <c r="AE29" s="192"/>
      <c r="AF29" s="192"/>
      <c r="AG29" s="123">
        <f>IF(ISBLANK('Données à saisir'!B88),0,'Données à saisir'!B88)</f>
        <v>0</v>
      </c>
      <c r="AH29" s="123">
        <f>IF(ISBLANK('Données à saisir'!C88),0,'Données à saisir'!C88)</f>
        <v>0</v>
      </c>
      <c r="AI29" s="124">
        <f>IF(ISBLANK('Données à saisir'!D88),0,'Données à saisir'!D88)</f>
        <v>0</v>
      </c>
      <c r="AL29" s="119"/>
      <c r="AM29" s="119"/>
      <c r="AN29" s="119"/>
      <c r="AO29" s="119"/>
      <c r="AP29" s="119"/>
      <c r="AQ29" s="119"/>
      <c r="AR29" s="119"/>
      <c r="AS29" s="119"/>
      <c r="AT29" s="72"/>
      <c r="AW29" s="81" t="s">
        <v>250</v>
      </c>
      <c r="AX29" s="82"/>
      <c r="AY29" s="82"/>
      <c r="AZ29" s="82"/>
      <c r="BA29" s="82"/>
      <c r="BB29" s="82"/>
      <c r="BC29" s="83"/>
      <c r="BF29" s="219"/>
      <c r="BG29" s="219"/>
      <c r="BH29" s="72"/>
      <c r="BI29" s="220"/>
      <c r="BJ29" s="102"/>
      <c r="BK29" s="102"/>
      <c r="BL29" s="102"/>
      <c r="BO29" s="131" t="str">
        <f t="shared" ref="BO29:BO33" si="30">AC36</f>
        <v>Impôts et taxes</v>
      </c>
      <c r="BP29" s="122"/>
      <c r="BQ29" s="122"/>
      <c r="BR29" s="132">
        <f t="shared" ref="BR29:BV29" si="28">$AG36/12</f>
        <v>0</v>
      </c>
      <c r="BS29" s="132">
        <f t="shared" si="28"/>
        <v>0</v>
      </c>
      <c r="BT29" s="132">
        <f t="shared" si="28"/>
        <v>0</v>
      </c>
      <c r="BU29" s="132">
        <f t="shared" si="28"/>
        <v>0</v>
      </c>
      <c r="BV29" s="133">
        <f t="shared" si="28"/>
        <v>0</v>
      </c>
      <c r="BY29" s="184">
        <f t="shared" ref="BY29:CE29" si="29">$AG36/12</f>
        <v>0</v>
      </c>
      <c r="BZ29" s="132">
        <f t="shared" si="29"/>
        <v>0</v>
      </c>
      <c r="CA29" s="132">
        <f t="shared" si="29"/>
        <v>0</v>
      </c>
      <c r="CB29" s="132">
        <f t="shared" si="29"/>
        <v>0</v>
      </c>
      <c r="CC29" s="132">
        <f t="shared" si="29"/>
        <v>0</v>
      </c>
      <c r="CD29" s="132">
        <f t="shared" si="29"/>
        <v>0</v>
      </c>
      <c r="CE29" s="185">
        <f t="shared" si="29"/>
        <v>0</v>
      </c>
      <c r="CF29" s="186">
        <f t="shared" si="13"/>
        <v>0</v>
      </c>
    </row>
    <row r="30" ht="15.0" customHeight="1">
      <c r="B30" s="61"/>
      <c r="H30" s="84"/>
      <c r="K30" s="126" t="str">
        <f>'Données à saisir'!A32</f>
        <v>Stock de matières et produits</v>
      </c>
      <c r="L30" s="192"/>
      <c r="M30" s="192"/>
      <c r="N30" s="192"/>
      <c r="O30" s="192"/>
      <c r="P30" s="192"/>
      <c r="Q30" s="127" t="str">
        <f>IF(ISBLANK('Données à saisir'!B32),"",'Données à saisir'!B32)</f>
        <v/>
      </c>
      <c r="T30" s="9"/>
      <c r="U30" s="6"/>
      <c r="V30" s="6"/>
      <c r="W30" s="6"/>
      <c r="X30" s="151"/>
      <c r="Y30" s="152"/>
      <c r="Z30" s="153"/>
      <c r="AC30" s="121" t="str">
        <f>'Données à saisir'!A89</f>
        <v>Expert comptable, avocats</v>
      </c>
      <c r="AD30" s="192"/>
      <c r="AE30" s="192"/>
      <c r="AF30" s="192"/>
      <c r="AG30" s="123">
        <f>IF(ISBLANK('Données à saisir'!B89),0,'Données à saisir'!B89)</f>
        <v>0</v>
      </c>
      <c r="AH30" s="123">
        <f>IF(ISBLANK('Données à saisir'!C89),0,'Données à saisir'!C89)</f>
        <v>0</v>
      </c>
      <c r="AI30" s="124">
        <f>IF(ISBLANK('Données à saisir'!D89),0,'Données à saisir'!D89)</f>
        <v>0</v>
      </c>
      <c r="AL30" s="9"/>
      <c r="AM30" s="72"/>
      <c r="AN30" s="72"/>
      <c r="AO30" s="212"/>
      <c r="AP30" s="212"/>
      <c r="AQ30" s="212"/>
      <c r="AR30" s="212"/>
      <c r="AS30" s="212"/>
      <c r="AT30" s="212"/>
      <c r="AW30" s="85"/>
      <c r="BC30" s="86"/>
      <c r="BF30" s="6"/>
      <c r="BG30" s="72"/>
      <c r="BH30" s="72"/>
      <c r="BI30" s="72"/>
      <c r="BJ30" s="102"/>
      <c r="BK30" s="221"/>
      <c r="BL30" s="102"/>
      <c r="BO30" s="170" t="str">
        <f t="shared" si="30"/>
        <v>Salaires employés</v>
      </c>
      <c r="BP30" s="142"/>
      <c r="BQ30" s="142"/>
      <c r="BR30" s="143">
        <f t="shared" ref="BR30:BV30" si="31">$AG37/12</f>
        <v>0</v>
      </c>
      <c r="BS30" s="143">
        <f t="shared" si="31"/>
        <v>0</v>
      </c>
      <c r="BT30" s="143">
        <f t="shared" si="31"/>
        <v>0</v>
      </c>
      <c r="BU30" s="143">
        <f t="shared" si="31"/>
        <v>0</v>
      </c>
      <c r="BV30" s="193">
        <f t="shared" si="31"/>
        <v>0</v>
      </c>
      <c r="BY30" s="194">
        <f t="shared" ref="BY30:CE30" si="32">$AG37/12</f>
        <v>0</v>
      </c>
      <c r="BZ30" s="143">
        <f t="shared" si="32"/>
        <v>0</v>
      </c>
      <c r="CA30" s="143">
        <f t="shared" si="32"/>
        <v>0</v>
      </c>
      <c r="CB30" s="143">
        <f t="shared" si="32"/>
        <v>0</v>
      </c>
      <c r="CC30" s="143">
        <f t="shared" si="32"/>
        <v>0</v>
      </c>
      <c r="CD30" s="143">
        <f t="shared" si="32"/>
        <v>0</v>
      </c>
      <c r="CE30" s="195">
        <f t="shared" si="32"/>
        <v>0</v>
      </c>
      <c r="CF30" s="196">
        <f t="shared" si="13"/>
        <v>0</v>
      </c>
    </row>
    <row r="31" ht="15.0" customHeight="1">
      <c r="B31" s="61"/>
      <c r="H31" s="84"/>
      <c r="K31" s="126" t="str">
        <f>'Données à saisir'!A33</f>
        <v>Trésorerie de départ</v>
      </c>
      <c r="L31" s="192"/>
      <c r="M31" s="192"/>
      <c r="N31" s="192"/>
      <c r="O31" s="192"/>
      <c r="P31" s="192"/>
      <c r="Q31" s="127" t="str">
        <f>IF(ISBLANK('Données à saisir'!B33),"",'Données à saisir'!B33)</f>
        <v/>
      </c>
      <c r="T31" s="141" t="s">
        <v>251</v>
      </c>
      <c r="U31" s="142"/>
      <c r="V31" s="142"/>
      <c r="W31" s="142"/>
      <c r="X31" s="222">
        <f t="shared" ref="X31:Z31" si="33">SUM(X33:X39)</f>
        <v>0</v>
      </c>
      <c r="Y31" s="222">
        <f t="shared" si="33"/>
        <v>0</v>
      </c>
      <c r="Z31" s="223">
        <f t="shared" si="33"/>
        <v>0</v>
      </c>
      <c r="AC31" s="163" t="str">
        <f>IF(ISBLANK('Données à saisir'!A93),"",'Données à saisir'!A93)</f>
        <v>Libellé autre charge 1 (supprimer si inutile)</v>
      </c>
      <c r="AD31" s="122"/>
      <c r="AE31" s="122"/>
      <c r="AF31" s="122"/>
      <c r="AG31" s="123">
        <f>IF(ISBLANK('Données à saisir'!B93),0,'Données à saisir'!B93)</f>
        <v>0</v>
      </c>
      <c r="AH31" s="123">
        <f>IF(ISBLANK('Données à saisir'!C93),0,'Données à saisir'!C93)</f>
        <v>0</v>
      </c>
      <c r="AI31" s="164">
        <f>IF(ISBLANK('Données à saisir'!D93),0,'Données à saisir'!D93)</f>
        <v>0</v>
      </c>
      <c r="AL31" s="9"/>
      <c r="AM31" s="72"/>
      <c r="AN31" s="72"/>
      <c r="AO31" s="212"/>
      <c r="AP31" s="212"/>
      <c r="AQ31" s="212"/>
      <c r="AR31" s="212"/>
      <c r="AS31" s="212"/>
      <c r="AT31" s="212"/>
      <c r="AW31" s="87"/>
      <c r="AX31" s="88"/>
      <c r="AY31" s="88"/>
      <c r="AZ31" s="88"/>
      <c r="BA31" s="88"/>
      <c r="BB31" s="88"/>
      <c r="BC31" s="89"/>
      <c r="BF31" s="224"/>
      <c r="BG31" s="72"/>
      <c r="BH31" s="72"/>
      <c r="BI31" s="225"/>
      <c r="BJ31" s="226"/>
      <c r="BK31" s="226"/>
      <c r="BL31" s="226"/>
      <c r="BO31" s="131" t="str">
        <f t="shared" si="30"/>
        <v>Charges sociales employés</v>
      </c>
      <c r="BP31" s="122"/>
      <c r="BQ31" s="122"/>
      <c r="BR31" s="132">
        <f t="shared" ref="BR31:BV31" si="34">$AG38/12</f>
        <v>0</v>
      </c>
      <c r="BS31" s="132">
        <f t="shared" si="34"/>
        <v>0</v>
      </c>
      <c r="BT31" s="132">
        <f t="shared" si="34"/>
        <v>0</v>
      </c>
      <c r="BU31" s="132">
        <f t="shared" si="34"/>
        <v>0</v>
      </c>
      <c r="BV31" s="133">
        <f t="shared" si="34"/>
        <v>0</v>
      </c>
      <c r="BY31" s="184">
        <f t="shared" ref="BY31:CE31" si="35">$AG38/12</f>
        <v>0</v>
      </c>
      <c r="BZ31" s="132">
        <f t="shared" si="35"/>
        <v>0</v>
      </c>
      <c r="CA31" s="132">
        <f t="shared" si="35"/>
        <v>0</v>
      </c>
      <c r="CB31" s="132">
        <f t="shared" si="35"/>
        <v>0</v>
      </c>
      <c r="CC31" s="132">
        <f t="shared" si="35"/>
        <v>0</v>
      </c>
      <c r="CD31" s="132">
        <f t="shared" si="35"/>
        <v>0</v>
      </c>
      <c r="CE31" s="185">
        <f t="shared" si="35"/>
        <v>0</v>
      </c>
      <c r="CF31" s="186">
        <f t="shared" si="13"/>
        <v>0</v>
      </c>
    </row>
    <row r="32" ht="15.0" customHeight="1">
      <c r="B32" s="61"/>
      <c r="H32" s="84"/>
      <c r="K32" s="218"/>
      <c r="L32" s="122"/>
      <c r="M32" s="122"/>
      <c r="N32" s="122"/>
      <c r="O32" s="6" t="s">
        <v>252</v>
      </c>
      <c r="P32" s="122"/>
      <c r="Q32" s="227">
        <f>+SUM(Q12,Q23,Q30:Q31)</f>
        <v>0</v>
      </c>
      <c r="T32" s="228"/>
      <c r="U32" s="122"/>
      <c r="V32" s="122"/>
      <c r="W32" s="122"/>
      <c r="X32" s="229"/>
      <c r="Y32" s="229"/>
      <c r="Z32" s="230"/>
      <c r="AC32" s="163" t="str">
        <f>IF(ISBLANK('Données à saisir'!A94),"",'Données à saisir'!A94)</f>
        <v>Libellé autre charge 2 (supprimer si inutile)</v>
      </c>
      <c r="AD32" s="231"/>
      <c r="AE32" s="231"/>
      <c r="AF32" s="231"/>
      <c r="AG32" s="123">
        <f>IF(ISBLANK('Données à saisir'!B94),0,'Données à saisir'!B94)</f>
        <v>0</v>
      </c>
      <c r="AH32" s="123">
        <f>IF(ISBLANK('Données à saisir'!C94),0,'Données à saisir'!C94)</f>
        <v>0</v>
      </c>
      <c r="AI32" s="164">
        <f>IF(ISBLANK('Données à saisir'!D94),0,'Données à saisir'!D94)</f>
        <v>0</v>
      </c>
      <c r="BF32" s="6"/>
      <c r="BG32" s="72"/>
      <c r="BH32" s="72"/>
      <c r="BI32" s="72"/>
      <c r="BJ32" s="232"/>
      <c r="BK32" s="232"/>
      <c r="BL32" s="232"/>
      <c r="BO32" s="131" t="str">
        <f t="shared" si="30"/>
        <v>Prélèvement dirigeant(s)</v>
      </c>
      <c r="BP32" s="122"/>
      <c r="BQ32" s="122"/>
      <c r="BR32" s="132">
        <f t="shared" ref="BR32:BV32" si="36">$AG39/12</f>
        <v>0</v>
      </c>
      <c r="BS32" s="132">
        <f t="shared" si="36"/>
        <v>0</v>
      </c>
      <c r="BT32" s="132">
        <f t="shared" si="36"/>
        <v>0</v>
      </c>
      <c r="BU32" s="132">
        <f t="shared" si="36"/>
        <v>0</v>
      </c>
      <c r="BV32" s="133">
        <f t="shared" si="36"/>
        <v>0</v>
      </c>
      <c r="BY32" s="184">
        <f t="shared" ref="BY32:CE32" si="37">$AG39/12</f>
        <v>0</v>
      </c>
      <c r="BZ32" s="132">
        <f t="shared" si="37"/>
        <v>0</v>
      </c>
      <c r="CA32" s="132">
        <f t="shared" si="37"/>
        <v>0</v>
      </c>
      <c r="CB32" s="132">
        <f t="shared" si="37"/>
        <v>0</v>
      </c>
      <c r="CC32" s="132">
        <f t="shared" si="37"/>
        <v>0</v>
      </c>
      <c r="CD32" s="132">
        <f t="shared" si="37"/>
        <v>0</v>
      </c>
      <c r="CE32" s="185">
        <f t="shared" si="37"/>
        <v>0</v>
      </c>
      <c r="CF32" s="186">
        <f t="shared" si="13"/>
        <v>0</v>
      </c>
    </row>
    <row r="33" ht="15.0" customHeight="1">
      <c r="B33" s="61"/>
      <c r="C33" s="233" t="str">
        <f>IF(ISBLANK('Données à saisir'!B8),"",('Données à saisir'!B8))</f>
        <v>SARL</v>
      </c>
      <c r="H33" s="84"/>
      <c r="K33" s="234"/>
      <c r="L33" s="72"/>
      <c r="M33" s="72"/>
      <c r="N33" s="72"/>
      <c r="O33" s="72"/>
      <c r="P33" s="72"/>
      <c r="Q33" s="235"/>
      <c r="T33" s="121" t="str">
        <f>K13</f>
        <v>Frais d’établissement </v>
      </c>
      <c r="U33" s="122"/>
      <c r="V33" s="122"/>
      <c r="W33" s="122"/>
      <c r="X33" s="236">
        <f>'Données à saisir'!C40</f>
        <v>0</v>
      </c>
      <c r="Y33" s="236">
        <f>'Données à saisir'!D40</f>
        <v>0</v>
      </c>
      <c r="Z33" s="237">
        <f>'Données à saisir'!E40</f>
        <v>0</v>
      </c>
      <c r="AC33" s="163" t="str">
        <f>IF(ISBLANK('Données à saisir'!A95),"",'Données à saisir'!A95)</f>
        <v>Libellé autre charge 3 (supprimer si inutile)</v>
      </c>
      <c r="AD33" s="122"/>
      <c r="AE33" s="122"/>
      <c r="AF33" s="122"/>
      <c r="AG33" s="123">
        <f>IF(ISBLANK('Données à saisir'!B95),0,'Données à saisir'!B95)</f>
        <v>0</v>
      </c>
      <c r="AH33" s="123">
        <f>IF(ISBLANK('Données à saisir'!C95),0,'Données à saisir'!C95)</f>
        <v>0</v>
      </c>
      <c r="AI33" s="164">
        <f>IF(ISBLANK('Données à saisir'!D95),0,'Données à saisir'!D95)</f>
        <v>0</v>
      </c>
      <c r="AW33" s="216" t="s">
        <v>253</v>
      </c>
      <c r="BF33" s="224"/>
      <c r="BG33" s="72"/>
      <c r="BH33" s="72"/>
      <c r="BI33" s="225"/>
      <c r="BJ33" s="226"/>
      <c r="BK33" s="226"/>
      <c r="BL33" s="226"/>
      <c r="BO33" s="131" t="str">
        <f t="shared" si="30"/>
        <v>Charges sociales dirigeant(s)</v>
      </c>
      <c r="BP33" s="122"/>
      <c r="BQ33" s="122"/>
      <c r="BR33" s="132">
        <f t="shared" ref="BR33:BV33" si="38">$AG40/12</f>
        <v>0</v>
      </c>
      <c r="BS33" s="132">
        <f t="shared" si="38"/>
        <v>0</v>
      </c>
      <c r="BT33" s="132">
        <f t="shared" si="38"/>
        <v>0</v>
      </c>
      <c r="BU33" s="132">
        <f t="shared" si="38"/>
        <v>0</v>
      </c>
      <c r="BV33" s="133">
        <f t="shared" si="38"/>
        <v>0</v>
      </c>
      <c r="BY33" s="184">
        <f t="shared" ref="BY33:CE33" si="39">$AG40/12</f>
        <v>0</v>
      </c>
      <c r="BZ33" s="132">
        <f t="shared" si="39"/>
        <v>0</v>
      </c>
      <c r="CA33" s="132">
        <f t="shared" si="39"/>
        <v>0</v>
      </c>
      <c r="CB33" s="132">
        <f t="shared" si="39"/>
        <v>0</v>
      </c>
      <c r="CC33" s="132">
        <f t="shared" si="39"/>
        <v>0</v>
      </c>
      <c r="CD33" s="132">
        <f t="shared" si="39"/>
        <v>0</v>
      </c>
      <c r="CE33" s="185">
        <f t="shared" si="39"/>
        <v>0</v>
      </c>
      <c r="CF33" s="186">
        <f t="shared" si="13"/>
        <v>0</v>
      </c>
    </row>
    <row r="34" ht="15.0" customHeight="1">
      <c r="B34" s="61"/>
      <c r="H34" s="84"/>
      <c r="K34" s="98" t="s">
        <v>254</v>
      </c>
      <c r="L34" s="99"/>
      <c r="M34" s="99"/>
      <c r="N34" s="99"/>
      <c r="O34" s="99"/>
      <c r="P34" s="238"/>
      <c r="Q34" s="101" t="s">
        <v>185</v>
      </c>
      <c r="T34" s="121" t="str">
        <f>K15</f>
        <v>Logiciels, formations</v>
      </c>
      <c r="U34" s="122"/>
      <c r="V34" s="122"/>
      <c r="W34" s="122"/>
      <c r="X34" s="236">
        <f>'Données à saisir'!C42</f>
        <v>0</v>
      </c>
      <c r="Y34" s="236">
        <f>'Données à saisir'!D42</f>
        <v>0</v>
      </c>
      <c r="Z34" s="237">
        <f>'Données à saisir'!E42</f>
        <v>0</v>
      </c>
      <c r="AC34" s="163"/>
      <c r="AD34" s="122"/>
      <c r="AE34" s="122"/>
      <c r="AF34" s="122"/>
      <c r="AG34" s="123"/>
      <c r="AH34" s="123"/>
      <c r="AI34" s="164"/>
      <c r="AL34" s="81" t="s">
        <v>248</v>
      </c>
      <c r="AM34" s="82"/>
      <c r="AN34" s="82"/>
      <c r="AO34" s="82"/>
      <c r="AP34" s="82"/>
      <c r="AQ34" s="82"/>
      <c r="AR34" s="82"/>
      <c r="AS34" s="82"/>
      <c r="AT34" s="83"/>
      <c r="AW34" s="219"/>
      <c r="AX34" s="219"/>
      <c r="AZ34" s="220" t="s">
        <v>255</v>
      </c>
      <c r="BA34" s="106" t="s">
        <v>62</v>
      </c>
      <c r="BB34" s="96" t="s">
        <v>63</v>
      </c>
      <c r="BC34" s="107" t="s">
        <v>64</v>
      </c>
      <c r="BF34" s="102"/>
      <c r="BG34" s="239"/>
      <c r="BH34" s="72"/>
      <c r="BI34" s="239"/>
      <c r="BJ34" s="240"/>
      <c r="BK34" s="240"/>
      <c r="BL34" s="240"/>
      <c r="BO34" s="166" t="s">
        <v>256</v>
      </c>
      <c r="BP34" s="167"/>
      <c r="BQ34" s="167"/>
      <c r="BR34" s="178">
        <f t="shared" ref="BR34:BV34" si="40">SUM(BR30:BR33)</f>
        <v>0</v>
      </c>
      <c r="BS34" s="178">
        <f t="shared" si="40"/>
        <v>0</v>
      </c>
      <c r="BT34" s="178">
        <f t="shared" si="40"/>
        <v>0</v>
      </c>
      <c r="BU34" s="178">
        <f t="shared" si="40"/>
        <v>0</v>
      </c>
      <c r="BV34" s="179">
        <f t="shared" si="40"/>
        <v>0</v>
      </c>
      <c r="BY34" s="204">
        <f t="shared" ref="BY34:CE34" si="41">SUM(BY30:BY33)</f>
        <v>0</v>
      </c>
      <c r="BZ34" s="178">
        <f t="shared" si="41"/>
        <v>0</v>
      </c>
      <c r="CA34" s="178">
        <f t="shared" si="41"/>
        <v>0</v>
      </c>
      <c r="CB34" s="178">
        <f t="shared" si="41"/>
        <v>0</v>
      </c>
      <c r="CC34" s="178">
        <f t="shared" si="41"/>
        <v>0</v>
      </c>
      <c r="CD34" s="178">
        <f t="shared" si="41"/>
        <v>0</v>
      </c>
      <c r="CE34" s="205">
        <f t="shared" si="41"/>
        <v>0</v>
      </c>
      <c r="CF34" s="206">
        <f t="shared" si="13"/>
        <v>0</v>
      </c>
    </row>
    <row r="35" ht="15.0" customHeight="1">
      <c r="B35" s="61"/>
      <c r="H35" s="84"/>
      <c r="K35" s="108"/>
      <c r="L35" s="109"/>
      <c r="M35" s="109"/>
      <c r="N35" s="109"/>
      <c r="O35" s="109"/>
      <c r="P35" s="241"/>
      <c r="Q35" s="111"/>
      <c r="T35" s="121" t="str">
        <f>K17</f>
        <v>Droits d’entrée</v>
      </c>
      <c r="U35" s="122"/>
      <c r="V35" s="122"/>
      <c r="W35" s="122"/>
      <c r="X35" s="236">
        <f>'Données à saisir'!C44</f>
        <v>0</v>
      </c>
      <c r="Y35" s="236">
        <f>'Données à saisir'!D44</f>
        <v>0</v>
      </c>
      <c r="Z35" s="237">
        <f>'Données à saisir'!E44</f>
        <v>0</v>
      </c>
      <c r="AC35" s="166" t="s">
        <v>218</v>
      </c>
      <c r="AD35" s="167"/>
      <c r="AE35" s="167"/>
      <c r="AF35" s="167"/>
      <c r="AG35" s="178">
        <f t="shared" ref="AG35:AI35" si="42">AG16-AG17</f>
        <v>0</v>
      </c>
      <c r="AH35" s="178">
        <f t="shared" si="42"/>
        <v>0</v>
      </c>
      <c r="AI35" s="179">
        <f t="shared" si="42"/>
        <v>0</v>
      </c>
      <c r="AL35" s="85"/>
      <c r="AT35" s="86"/>
      <c r="AW35" s="166" t="s">
        <v>257</v>
      </c>
      <c r="AX35" s="167"/>
      <c r="AY35" s="167"/>
      <c r="AZ35" s="167"/>
      <c r="BA35" s="116"/>
      <c r="BB35" s="104"/>
      <c r="BC35" s="117"/>
      <c r="BF35" s="72"/>
      <c r="BG35" s="72"/>
      <c r="BH35" s="72"/>
      <c r="BI35" s="72"/>
      <c r="BJ35" s="72"/>
      <c r="BK35" s="72"/>
      <c r="BL35" s="72"/>
      <c r="BO35" s="131" t="str">
        <f>AC42</f>
        <v>Frais bancaires, charges financières</v>
      </c>
      <c r="BP35" s="192"/>
      <c r="BQ35" s="192"/>
      <c r="BR35" s="132">
        <f t="shared" ref="BR35:BV35" si="43">$AG42/12</f>
        <v>0</v>
      </c>
      <c r="BS35" s="132">
        <f t="shared" si="43"/>
        <v>0</v>
      </c>
      <c r="BT35" s="132">
        <f t="shared" si="43"/>
        <v>0</v>
      </c>
      <c r="BU35" s="132">
        <f t="shared" si="43"/>
        <v>0</v>
      </c>
      <c r="BV35" s="133">
        <f t="shared" si="43"/>
        <v>0</v>
      </c>
      <c r="BY35" s="184">
        <f t="shared" ref="BY35:CE35" si="44">$AG42/12</f>
        <v>0</v>
      </c>
      <c r="BZ35" s="132">
        <f t="shared" si="44"/>
        <v>0</v>
      </c>
      <c r="CA35" s="132">
        <f t="shared" si="44"/>
        <v>0</v>
      </c>
      <c r="CB35" s="132">
        <f t="shared" si="44"/>
        <v>0</v>
      </c>
      <c r="CC35" s="132">
        <f t="shared" si="44"/>
        <v>0</v>
      </c>
      <c r="CD35" s="132">
        <f t="shared" si="44"/>
        <v>0</v>
      </c>
      <c r="CE35" s="185">
        <f t="shared" si="44"/>
        <v>0</v>
      </c>
      <c r="CF35" s="186">
        <f t="shared" si="13"/>
        <v>0</v>
      </c>
    </row>
    <row r="36" ht="15.0" customHeight="1">
      <c r="B36" s="61"/>
      <c r="C36" s="72"/>
      <c r="D36" s="72"/>
      <c r="E36" s="72"/>
      <c r="F36" s="72"/>
      <c r="G36" s="72"/>
      <c r="H36" s="84"/>
      <c r="K36" s="118"/>
      <c r="L36" s="119"/>
      <c r="M36" s="119"/>
      <c r="N36" s="119"/>
      <c r="O36" s="119"/>
      <c r="P36" s="119"/>
      <c r="Q36" s="120"/>
      <c r="T36" s="121" t="str">
        <f t="shared" ref="T36:T37" si="48">K21</f>
        <v>Frais de dossier</v>
      </c>
      <c r="U36" s="122"/>
      <c r="V36" s="122"/>
      <c r="W36" s="122"/>
      <c r="X36" s="236">
        <f>'Données à saisir'!C48</f>
        <v>0</v>
      </c>
      <c r="Y36" s="236">
        <f>'Données à saisir'!D48</f>
        <v>0</v>
      </c>
      <c r="Z36" s="237">
        <f>'Données à saisir'!E48</f>
        <v>0</v>
      </c>
      <c r="AC36" s="126" t="s">
        <v>223</v>
      </c>
      <c r="AD36" s="122"/>
      <c r="AE36" s="122"/>
      <c r="AF36" s="122"/>
      <c r="AG36" s="139">
        <f>IF(ISBLANK('Données à saisir'!B91),0,'Données à saisir'!B91)</f>
        <v>0</v>
      </c>
      <c r="AH36" s="139">
        <f>IF(ISBLANK('Données à saisir'!C91),0,'Données à saisir'!C91)</f>
        <v>0</v>
      </c>
      <c r="AI36" s="140">
        <f>IF(ISBLANK('Données à saisir'!D91),0,'Données à saisir'!D91)</f>
        <v>0</v>
      </c>
      <c r="AL36" s="87"/>
      <c r="AM36" s="88"/>
      <c r="AN36" s="88"/>
      <c r="AO36" s="88"/>
      <c r="AP36" s="88"/>
      <c r="AQ36" s="88"/>
      <c r="AR36" s="88"/>
      <c r="AS36" s="88"/>
      <c r="AT36" s="89"/>
      <c r="AW36" s="131" t="s">
        <v>258</v>
      </c>
      <c r="AX36" s="122"/>
      <c r="AY36" s="122"/>
      <c r="AZ36" s="220">
        <f>'Données à saisir'!D127</f>
        <v>30</v>
      </c>
      <c r="BA36" s="242">
        <f t="shared" ref="BA36:BC36" si="45">BA11/365*$AZ36</f>
        <v>0</v>
      </c>
      <c r="BB36" s="243">
        <f t="shared" si="45"/>
        <v>0</v>
      </c>
      <c r="BC36" s="244">
        <f t="shared" si="45"/>
        <v>0</v>
      </c>
      <c r="BF36" s="72"/>
      <c r="BG36" s="72"/>
      <c r="BH36" s="72"/>
      <c r="BI36" s="72"/>
      <c r="BJ36" s="72"/>
      <c r="BK36" s="72"/>
      <c r="BL36" s="72"/>
      <c r="BO36" s="166" t="s">
        <v>259</v>
      </c>
      <c r="BP36" s="167"/>
      <c r="BQ36" s="167"/>
      <c r="BR36" s="178">
        <f t="shared" ref="BR36:BV36" si="46">SUM(BR24:BR29,BR34:BR35)</f>
        <v>0</v>
      </c>
      <c r="BS36" s="178">
        <f t="shared" si="46"/>
        <v>0</v>
      </c>
      <c r="BT36" s="178">
        <f t="shared" si="46"/>
        <v>0</v>
      </c>
      <c r="BU36" s="178">
        <f t="shared" si="46"/>
        <v>0</v>
      </c>
      <c r="BV36" s="179">
        <f t="shared" si="46"/>
        <v>0</v>
      </c>
      <c r="BY36" s="204">
        <f t="shared" ref="BY36:CE36" si="47">SUM(BY24:BY29,BY34:BY35)</f>
        <v>0</v>
      </c>
      <c r="BZ36" s="178">
        <f t="shared" si="47"/>
        <v>0</v>
      </c>
      <c r="CA36" s="178">
        <f t="shared" si="47"/>
        <v>0</v>
      </c>
      <c r="CB36" s="178">
        <f t="shared" si="47"/>
        <v>0</v>
      </c>
      <c r="CC36" s="178">
        <f t="shared" si="47"/>
        <v>0</v>
      </c>
      <c r="CD36" s="178">
        <f t="shared" si="47"/>
        <v>0</v>
      </c>
      <c r="CE36" s="205">
        <f t="shared" si="47"/>
        <v>0</v>
      </c>
      <c r="CF36" s="206">
        <f t="shared" si="13"/>
        <v>0</v>
      </c>
    </row>
    <row r="37" ht="15.0" customHeight="1">
      <c r="B37" s="91"/>
      <c r="C37" s="92"/>
      <c r="D37" s="92"/>
      <c r="E37" s="92"/>
      <c r="F37" s="92"/>
      <c r="G37" s="92"/>
      <c r="H37" s="245"/>
      <c r="K37" s="126" t="s">
        <v>260</v>
      </c>
      <c r="L37" s="122"/>
      <c r="M37" s="122"/>
      <c r="N37" s="122"/>
      <c r="O37" s="122"/>
      <c r="P37" s="122"/>
      <c r="Q37" s="127">
        <f>SUM(Q38:Q39)</f>
        <v>0</v>
      </c>
      <c r="T37" s="121" t="str">
        <f t="shared" si="48"/>
        <v>Frais de notaire ou d’avocat</v>
      </c>
      <c r="U37" s="122"/>
      <c r="V37" s="122"/>
      <c r="W37" s="122"/>
      <c r="X37" s="236">
        <f>'Données à saisir'!C49</f>
        <v>0</v>
      </c>
      <c r="Y37" s="236">
        <f>'Données à saisir'!D49</f>
        <v>0</v>
      </c>
      <c r="Z37" s="237">
        <f>'Données à saisir'!E49</f>
        <v>0</v>
      </c>
      <c r="AC37" s="126" t="s">
        <v>261</v>
      </c>
      <c r="AD37" s="122"/>
      <c r="AE37" s="122"/>
      <c r="AF37" s="122"/>
      <c r="AG37" s="139" t="str">
        <f>'Données à saisir'!B133</f>
        <v/>
      </c>
      <c r="AH37" s="139" t="str">
        <f>'Données à saisir'!C133</f>
        <v/>
      </c>
      <c r="AI37" s="140" t="str">
        <f>'Données à saisir'!D133</f>
        <v/>
      </c>
      <c r="AW37" s="166" t="s">
        <v>262</v>
      </c>
      <c r="AX37" s="167"/>
      <c r="AY37" s="167"/>
      <c r="AZ37" s="167"/>
      <c r="BA37" s="246"/>
      <c r="BB37" s="247"/>
      <c r="BC37" s="248"/>
      <c r="BF37" s="249"/>
      <c r="BG37" s="249"/>
      <c r="BH37" s="249"/>
      <c r="BI37" s="249"/>
      <c r="BJ37" s="249"/>
      <c r="BK37" s="249"/>
      <c r="BL37" s="249"/>
      <c r="BO37" s="166" t="s">
        <v>263</v>
      </c>
      <c r="BP37" s="167"/>
      <c r="BQ37" s="167"/>
      <c r="BR37" s="178">
        <f t="shared" ref="BR37:BV37" si="49">SUM(BR15:BR20)</f>
        <v>0</v>
      </c>
      <c r="BS37" s="178">
        <f t="shared" si="49"/>
        <v>0</v>
      </c>
      <c r="BT37" s="178">
        <f t="shared" si="49"/>
        <v>0</v>
      </c>
      <c r="BU37" s="178">
        <f t="shared" si="49"/>
        <v>0</v>
      </c>
      <c r="BV37" s="179">
        <f t="shared" si="49"/>
        <v>0</v>
      </c>
      <c r="BY37" s="204">
        <f t="shared" ref="BY37:CE37" si="50">SUM(BY15:BY20)</f>
        <v>0</v>
      </c>
      <c r="BZ37" s="178">
        <f t="shared" si="50"/>
        <v>0</v>
      </c>
      <c r="CA37" s="178">
        <f t="shared" si="50"/>
        <v>0</v>
      </c>
      <c r="CB37" s="178">
        <f t="shared" si="50"/>
        <v>0</v>
      </c>
      <c r="CC37" s="178">
        <f t="shared" si="50"/>
        <v>0</v>
      </c>
      <c r="CD37" s="178">
        <f t="shared" si="50"/>
        <v>0</v>
      </c>
      <c r="CE37" s="205">
        <f t="shared" si="50"/>
        <v>0</v>
      </c>
      <c r="CF37" s="206">
        <f t="shared" si="13"/>
        <v>0</v>
      </c>
    </row>
    <row r="38" ht="15.0" customHeight="1">
      <c r="K38" s="121" t="str">
        <f>'Données à saisir'!A59</f>
        <v>Apport personnel ou familial</v>
      </c>
      <c r="L38" s="122"/>
      <c r="M38" s="122"/>
      <c r="N38" s="122"/>
      <c r="O38" s="122"/>
      <c r="P38" s="122"/>
      <c r="Q38" s="134">
        <f>IF(ISBLANK('Données à saisir'!B59),0,'Données à saisir'!B59)</f>
        <v>0</v>
      </c>
      <c r="T38" s="121"/>
      <c r="U38" s="122"/>
      <c r="V38" s="122"/>
      <c r="W38" s="122"/>
      <c r="X38" s="250"/>
      <c r="Y38" s="250"/>
      <c r="Z38" s="251"/>
      <c r="AC38" s="131" t="s">
        <v>264</v>
      </c>
      <c r="AD38" s="122"/>
      <c r="AE38" s="122"/>
      <c r="AF38" s="122"/>
      <c r="AG38" s="132" t="str">
        <f>'Données à saisir'!B134</f>
        <v/>
      </c>
      <c r="AH38" s="132" t="str">
        <f>'Données à saisir'!C134</f>
        <v/>
      </c>
      <c r="AI38" s="133" t="str">
        <f>'Données à saisir'!D134</f>
        <v/>
      </c>
      <c r="AW38" s="252" t="s">
        <v>265</v>
      </c>
      <c r="AX38" s="253"/>
      <c r="AY38" s="253"/>
      <c r="AZ38" s="254">
        <f>'Données à saisir'!D128</f>
        <v>30</v>
      </c>
      <c r="BA38" s="242">
        <f t="shared" ref="BA38:BC38" si="51">BA12/365*$AZ38</f>
        <v>0</v>
      </c>
      <c r="BB38" s="243">
        <f t="shared" si="51"/>
        <v>0</v>
      </c>
      <c r="BC38" s="244">
        <f t="shared" si="51"/>
        <v>0</v>
      </c>
      <c r="BF38" s="249"/>
      <c r="BG38" s="249"/>
      <c r="BH38" s="249"/>
      <c r="BI38" s="249"/>
      <c r="BJ38" s="249"/>
      <c r="BK38" s="249"/>
      <c r="BL38" s="249"/>
      <c r="BO38" s="131" t="s">
        <v>266</v>
      </c>
      <c r="BP38" s="122"/>
      <c r="BQ38" s="122"/>
      <c r="BR38" s="123">
        <v>0.0</v>
      </c>
      <c r="BS38" s="132">
        <f t="shared" ref="BS38:BV38" si="52">BR40</f>
        <v>0</v>
      </c>
      <c r="BT38" s="132">
        <f t="shared" si="52"/>
        <v>0</v>
      </c>
      <c r="BU38" s="132">
        <f t="shared" si="52"/>
        <v>0</v>
      </c>
      <c r="BV38" s="183">
        <f t="shared" si="52"/>
        <v>0</v>
      </c>
      <c r="BY38" s="184">
        <f>BV40</f>
        <v>0</v>
      </c>
      <c r="BZ38" s="132">
        <f t="shared" ref="BZ38:CE38" si="53">BY40</f>
        <v>0</v>
      </c>
      <c r="CA38" s="132">
        <f t="shared" si="53"/>
        <v>0</v>
      </c>
      <c r="CB38" s="132">
        <f t="shared" si="53"/>
        <v>0</v>
      </c>
      <c r="CC38" s="132">
        <f t="shared" si="53"/>
        <v>0</v>
      </c>
      <c r="CD38" s="132">
        <f t="shared" si="53"/>
        <v>0</v>
      </c>
      <c r="CE38" s="185">
        <f t="shared" si="53"/>
        <v>0</v>
      </c>
      <c r="CF38" s="186"/>
    </row>
    <row r="39" ht="15.0" customHeight="1">
      <c r="K39" s="121" t="str">
        <f>'Données à saisir'!A60</f>
        <v>Apports en nature (en valeur)</v>
      </c>
      <c r="L39" s="122"/>
      <c r="M39" s="122"/>
      <c r="N39" s="122"/>
      <c r="O39" s="122"/>
      <c r="P39" s="122"/>
      <c r="Q39" s="134">
        <f>IF(ISBLANK('Données à saisir'!B60),0,'Données à saisir'!B60)</f>
        <v>0</v>
      </c>
      <c r="T39" s="121"/>
      <c r="U39" s="122"/>
      <c r="V39" s="122"/>
      <c r="W39" s="122"/>
      <c r="X39" s="250"/>
      <c r="Y39" s="250"/>
      <c r="Z39" s="251"/>
      <c r="AC39" s="126" t="s">
        <v>267</v>
      </c>
      <c r="AD39" s="122"/>
      <c r="AE39" s="122"/>
      <c r="AF39" s="122"/>
      <c r="AG39" s="139" t="str">
        <f>'Données à saisir'!B136</f>
        <v/>
      </c>
      <c r="AH39" s="139" t="str">
        <f>'Données à saisir'!C136</f>
        <v/>
      </c>
      <c r="AI39" s="140" t="str">
        <f>'Données à saisir'!D136</f>
        <v/>
      </c>
      <c r="AW39" s="255" t="s">
        <v>268</v>
      </c>
      <c r="AX39" s="256"/>
      <c r="AY39" s="167"/>
      <c r="AZ39" s="257"/>
      <c r="BA39" s="258">
        <f t="shared" ref="BA39:BC39" si="54">BA36-BA38</f>
        <v>0</v>
      </c>
      <c r="BB39" s="259">
        <f t="shared" si="54"/>
        <v>0</v>
      </c>
      <c r="BC39" s="260">
        <f t="shared" si="54"/>
        <v>0</v>
      </c>
      <c r="BF39" s="249"/>
      <c r="BG39" s="249"/>
      <c r="BH39" s="249"/>
      <c r="BI39" s="249"/>
      <c r="BJ39" s="249"/>
      <c r="BK39" s="249"/>
      <c r="BL39" s="249"/>
      <c r="BO39" s="165" t="s">
        <v>269</v>
      </c>
      <c r="BP39" s="231"/>
      <c r="BQ39" s="231"/>
      <c r="BR39" s="139">
        <f t="shared" ref="BR39:BV39" si="55">BR37-BR36</f>
        <v>0</v>
      </c>
      <c r="BS39" s="139">
        <f t="shared" si="55"/>
        <v>0</v>
      </c>
      <c r="BT39" s="139">
        <f t="shared" si="55"/>
        <v>0</v>
      </c>
      <c r="BU39" s="139">
        <f t="shared" si="55"/>
        <v>0</v>
      </c>
      <c r="BV39" s="187">
        <f t="shared" si="55"/>
        <v>0</v>
      </c>
      <c r="BW39" s="6"/>
      <c r="BX39" s="6"/>
      <c r="BY39" s="261">
        <f t="shared" ref="BY39:CE39" si="56">BY37-BY36</f>
        <v>0</v>
      </c>
      <c r="BZ39" s="139">
        <f t="shared" si="56"/>
        <v>0</v>
      </c>
      <c r="CA39" s="139">
        <f t="shared" si="56"/>
        <v>0</v>
      </c>
      <c r="CB39" s="139">
        <f t="shared" si="56"/>
        <v>0</v>
      </c>
      <c r="CC39" s="139">
        <f t="shared" si="56"/>
        <v>0</v>
      </c>
      <c r="CD39" s="139">
        <f t="shared" si="56"/>
        <v>0</v>
      </c>
      <c r="CE39" s="210">
        <f t="shared" si="56"/>
        <v>0</v>
      </c>
      <c r="CF39" s="262"/>
    </row>
    <row r="40" ht="15.0" customHeight="1">
      <c r="K40" s="126" t="s">
        <v>270</v>
      </c>
      <c r="L40" s="122"/>
      <c r="M40" s="122"/>
      <c r="N40" s="263" t="s">
        <v>271</v>
      </c>
      <c r="O40" s="263" t="s">
        <v>272</v>
      </c>
      <c r="P40" s="122"/>
      <c r="Q40" s="127">
        <f>SUM(Q41:Q43)</f>
        <v>0</v>
      </c>
      <c r="T40" s="141" t="s">
        <v>273</v>
      </c>
      <c r="U40" s="142"/>
      <c r="V40" s="142"/>
      <c r="W40" s="142"/>
      <c r="X40" s="222">
        <f t="shared" ref="X40:Z40" si="57">SUM(X42:X46)</f>
        <v>0</v>
      </c>
      <c r="Y40" s="222">
        <f t="shared" si="57"/>
        <v>0</v>
      </c>
      <c r="Z40" s="264">
        <f t="shared" si="57"/>
        <v>0</v>
      </c>
      <c r="AC40" s="131" t="s">
        <v>274</v>
      </c>
      <c r="AD40" s="122"/>
      <c r="AE40" s="122"/>
      <c r="AF40" s="67"/>
      <c r="AG40" s="132" t="str">
        <f>'Données à saisir'!B137</f>
        <v/>
      </c>
      <c r="AH40" s="132" t="str">
        <f>'Données à saisir'!C137</f>
        <v/>
      </c>
      <c r="AI40" s="133" t="str">
        <f>'Données à saisir'!D137</f>
        <v/>
      </c>
      <c r="AO40" s="95" t="s">
        <v>62</v>
      </c>
      <c r="AP40" s="265"/>
      <c r="AQ40" s="147" t="s">
        <v>63</v>
      </c>
      <c r="AR40" s="266"/>
      <c r="AS40" s="147" t="s">
        <v>64</v>
      </c>
      <c r="AT40" s="137"/>
      <c r="AW40" s="72"/>
      <c r="AX40" s="72"/>
      <c r="AY40" s="72"/>
      <c r="AZ40" s="72"/>
      <c r="BA40" s="72"/>
      <c r="BB40" s="72"/>
      <c r="BC40" s="72"/>
      <c r="BF40" s="72"/>
      <c r="BG40" s="72"/>
      <c r="BH40" s="72"/>
      <c r="BI40" s="72"/>
      <c r="BJ40" s="72"/>
      <c r="BK40" s="72"/>
      <c r="BL40" s="72"/>
      <c r="BO40" s="166" t="s">
        <v>275</v>
      </c>
      <c r="BP40" s="167"/>
      <c r="BQ40" s="167"/>
      <c r="BR40" s="178">
        <f>BR39</f>
        <v>0</v>
      </c>
      <c r="BS40" s="178">
        <f t="shared" ref="BS40:BV40" si="58">BS38+BS39</f>
        <v>0</v>
      </c>
      <c r="BT40" s="178">
        <f t="shared" si="58"/>
        <v>0</v>
      </c>
      <c r="BU40" s="178">
        <f t="shared" si="58"/>
        <v>0</v>
      </c>
      <c r="BV40" s="179">
        <f t="shared" si="58"/>
        <v>0</v>
      </c>
      <c r="BY40" s="204">
        <f t="shared" ref="BY40:CE40" si="59">BY38+BY39</f>
        <v>0</v>
      </c>
      <c r="BZ40" s="178">
        <f t="shared" si="59"/>
        <v>0</v>
      </c>
      <c r="CA40" s="178">
        <f t="shared" si="59"/>
        <v>0</v>
      </c>
      <c r="CB40" s="178">
        <f t="shared" si="59"/>
        <v>0</v>
      </c>
      <c r="CC40" s="178">
        <f t="shared" si="59"/>
        <v>0</v>
      </c>
      <c r="CD40" s="178">
        <f t="shared" si="59"/>
        <v>0</v>
      </c>
      <c r="CE40" s="205">
        <f t="shared" si="59"/>
        <v>0</v>
      </c>
      <c r="CF40" s="206"/>
    </row>
    <row r="41" ht="15.0" customHeight="1">
      <c r="B41" s="78"/>
      <c r="C41" s="79"/>
      <c r="D41" s="79"/>
      <c r="E41" s="79"/>
      <c r="F41" s="79"/>
      <c r="G41" s="79"/>
      <c r="H41" s="80"/>
      <c r="K41" s="121" t="str">
        <f>IF(ISBLANK('Données à saisir'!A61),"",'Données à saisir'!A61)</f>
        <v>Prêt n°1 (nom de la banque)</v>
      </c>
      <c r="L41" s="122"/>
      <c r="M41" s="122"/>
      <c r="N41" s="267" t="str">
        <f>IF(ISBLANK('Données à saisir'!C61),"",'Données à saisir'!C61)</f>
        <v/>
      </c>
      <c r="O41" s="67" t="str">
        <f>IF(ISBLANK('Données à saisir'!D61),"",'Données à saisir'!D61)</f>
        <v/>
      </c>
      <c r="P41" s="122"/>
      <c r="Q41" s="134">
        <f>IF(ISBLANK('Données à saisir'!B61),0,'Données à saisir'!B61)</f>
        <v>0</v>
      </c>
      <c r="T41" s="228"/>
      <c r="U41" s="122"/>
      <c r="V41" s="122"/>
      <c r="W41" s="122"/>
      <c r="X41" s="229"/>
      <c r="Y41" s="229"/>
      <c r="Z41" s="230"/>
      <c r="AC41" s="166" t="s">
        <v>230</v>
      </c>
      <c r="AD41" s="167"/>
      <c r="AE41" s="167"/>
      <c r="AF41" s="167"/>
      <c r="AG41" s="178">
        <f t="shared" ref="AG41:AI41" si="60">AG35-SUM(AG36:AG40)</f>
        <v>0</v>
      </c>
      <c r="AH41" s="178">
        <f t="shared" si="60"/>
        <v>0</v>
      </c>
      <c r="AI41" s="179">
        <f t="shared" si="60"/>
        <v>0</v>
      </c>
      <c r="AL41" s="102"/>
      <c r="AO41" s="103"/>
      <c r="AP41" s="268"/>
      <c r="AQ41" s="160"/>
      <c r="AR41" s="269"/>
      <c r="AS41" s="160"/>
      <c r="AT41" s="270"/>
      <c r="AW41" s="72"/>
      <c r="AX41" s="72"/>
      <c r="AY41" s="72"/>
      <c r="AZ41" s="72"/>
      <c r="BA41" s="72"/>
      <c r="BB41" s="72"/>
      <c r="BC41" s="72"/>
      <c r="BF41" s="72"/>
      <c r="BG41" s="72"/>
      <c r="BH41" s="72"/>
      <c r="BI41" s="72"/>
      <c r="BJ41" s="72"/>
      <c r="BK41" s="72"/>
      <c r="BL41" s="72"/>
      <c r="BO41" s="131"/>
      <c r="BP41" s="122"/>
      <c r="BQ41" s="122"/>
      <c r="BR41" s="271" t="str">
        <f t="shared" ref="BR41:CE41" si="61">IF(BR40&lt;0,BR40,"")</f>
        <v/>
      </c>
      <c r="BS41" s="271" t="str">
        <f t="shared" si="61"/>
        <v/>
      </c>
      <c r="BT41" s="271" t="str">
        <f t="shared" si="61"/>
        <v/>
      </c>
      <c r="BU41" s="271" t="str">
        <f t="shared" si="61"/>
        <v/>
      </c>
      <c r="BV41" s="272" t="str">
        <f t="shared" si="61"/>
        <v/>
      </c>
      <c r="BW41" s="273" t="str">
        <f t="shared" si="61"/>
        <v/>
      </c>
      <c r="BX41" s="273" t="str">
        <f t="shared" si="61"/>
        <v/>
      </c>
      <c r="BY41" s="274" t="str">
        <f t="shared" si="61"/>
        <v/>
      </c>
      <c r="BZ41" s="271" t="str">
        <f t="shared" si="61"/>
        <v/>
      </c>
      <c r="CA41" s="271" t="str">
        <f t="shared" si="61"/>
        <v/>
      </c>
      <c r="CB41" s="271" t="str">
        <f t="shared" si="61"/>
        <v/>
      </c>
      <c r="CC41" s="271" t="str">
        <f t="shared" si="61"/>
        <v/>
      </c>
      <c r="CD41" s="271" t="str">
        <f t="shared" si="61"/>
        <v/>
      </c>
      <c r="CE41" s="275" t="str">
        <f t="shared" si="61"/>
        <v/>
      </c>
      <c r="CF41" s="276">
        <f>SUM(BR41:CE41)</f>
        <v>0</v>
      </c>
    </row>
    <row r="42" ht="15.0" customHeight="1">
      <c r="B42" s="61"/>
      <c r="C42" s="277">
        <f>IF(ISBLANK('Données à saisir'!B9),"",('Données à saisir'!B9))</f>
        <v>173966464</v>
      </c>
      <c r="H42" s="84"/>
      <c r="K42" s="121" t="str">
        <f>IF(ISBLANK('Données à saisir'!A62),"",'Données à saisir'!A62)</f>
        <v>Prêt n°2 (nom de la banque)</v>
      </c>
      <c r="L42" s="122"/>
      <c r="M42" s="122"/>
      <c r="N42" s="267" t="str">
        <f>IF(ISBLANK('Données à saisir'!C62),"",'Données à saisir'!C62)</f>
        <v/>
      </c>
      <c r="O42" s="67" t="str">
        <f>IF(ISBLANK('Données à saisir'!D62),"",'Données à saisir'!D62)</f>
        <v/>
      </c>
      <c r="P42" s="122"/>
      <c r="Q42" s="134">
        <f>IF(ISBLANK('Données à saisir'!B62),0,'Données à saisir'!B62)</f>
        <v>0</v>
      </c>
      <c r="T42" s="121" t="str">
        <f t="shared" ref="T42:T46" si="62">K24</f>
        <v>Enseigne et éléments de communication</v>
      </c>
      <c r="U42" s="122"/>
      <c r="V42" s="122"/>
      <c r="W42" s="122"/>
      <c r="X42" s="236">
        <f>'Données à saisir'!C50</f>
        <v>0</v>
      </c>
      <c r="Y42" s="236">
        <f>'Données à saisir'!D50</f>
        <v>0</v>
      </c>
      <c r="Z42" s="237">
        <f>'Données à saisir'!E50</f>
        <v>0</v>
      </c>
      <c r="AC42" s="126" t="s">
        <v>276</v>
      </c>
      <c r="AD42" s="192"/>
      <c r="AE42" s="192"/>
      <c r="AF42" s="192"/>
      <c r="AG42" s="139">
        <f>IF(ISERROR('Données à saisir'!B90+SUM('Données à saisir'!G70:G72)),0,'Données à saisir'!B90+SUM('Données à saisir'!G70:G72))</f>
        <v>0</v>
      </c>
      <c r="AH42" s="139">
        <f>'Données à saisir'!C90+SUM('Données à saisir'!H70:H72)</f>
        <v>0</v>
      </c>
      <c r="AI42" s="140">
        <f>'Données à saisir'!D90+SUM('Données à saisir'!I70:I72)</f>
        <v>0</v>
      </c>
      <c r="AL42" s="166" t="s">
        <v>246</v>
      </c>
      <c r="AM42" s="167"/>
      <c r="AN42" s="167"/>
      <c r="AO42" s="278">
        <f>AO27</f>
        <v>0</v>
      </c>
      <c r="AP42" s="279"/>
      <c r="AQ42" s="278">
        <f>AQ27</f>
        <v>0</v>
      </c>
      <c r="AR42" s="279"/>
      <c r="AS42" s="280">
        <f>AS27</f>
        <v>0</v>
      </c>
      <c r="AT42" s="281"/>
      <c r="AW42" s="219"/>
      <c r="AX42" s="219"/>
      <c r="AY42" s="72"/>
      <c r="AZ42" s="220"/>
      <c r="BA42" s="232"/>
      <c r="BB42" s="232"/>
      <c r="BC42" s="232"/>
      <c r="BF42" s="219"/>
      <c r="BG42" s="219"/>
      <c r="BH42" s="72"/>
      <c r="BI42" s="220"/>
      <c r="BJ42" s="102"/>
      <c r="BK42" s="102"/>
      <c r="BL42" s="102"/>
      <c r="BO42" s="282"/>
      <c r="BP42" s="201"/>
      <c r="BQ42" s="201"/>
      <c r="BR42" s="208"/>
      <c r="BS42" s="208"/>
      <c r="BT42" s="208"/>
      <c r="BU42" s="208"/>
      <c r="BV42" s="283"/>
      <c r="BY42" s="284"/>
      <c r="BZ42" s="208"/>
      <c r="CA42" s="208"/>
      <c r="CB42" s="208"/>
      <c r="CC42" s="208"/>
      <c r="CD42" s="208"/>
      <c r="CE42" s="285"/>
      <c r="CF42" s="286"/>
    </row>
    <row r="43" ht="15.0" customHeight="1">
      <c r="B43" s="61"/>
      <c r="C43" s="29" t="str">
        <f>IF(ISBLANK('Données à saisir'!B10),"",('Données à saisir'!B10))</f>
        <v>direction@veriso,ci</v>
      </c>
      <c r="H43" s="84"/>
      <c r="K43" s="121" t="str">
        <f>IF(ISBLANK('Données à saisir'!A63),"",'Données à saisir'!A63)</f>
        <v>Prêt n°3 (nom de la banque)</v>
      </c>
      <c r="L43" s="122"/>
      <c r="M43" s="122"/>
      <c r="N43" s="267" t="str">
        <f>IF(ISBLANK('Données à saisir'!C63),"",'Données à saisir'!C63)</f>
        <v/>
      </c>
      <c r="O43" s="67" t="str">
        <f>IF(ISBLANK('Données à saisir'!D63),"",'Données à saisir'!D63)</f>
        <v/>
      </c>
      <c r="P43" s="122"/>
      <c r="Q43" s="134">
        <f>IF(ISBLANK('Données à saisir'!B63),0,'Données à saisir'!B63)</f>
        <v>0</v>
      </c>
      <c r="T43" s="121" t="str">
        <f t="shared" si="62"/>
        <v>Achat immobilier</v>
      </c>
      <c r="U43" s="122"/>
      <c r="V43" s="122"/>
      <c r="W43" s="122"/>
      <c r="X43" s="236">
        <f>'Données à saisir'!C51</f>
        <v>0</v>
      </c>
      <c r="Y43" s="236">
        <f>'Données à saisir'!D51</f>
        <v>0</v>
      </c>
      <c r="Z43" s="237">
        <f>'Données à saisir'!E51</f>
        <v>0</v>
      </c>
      <c r="AC43" s="126" t="s">
        <v>277</v>
      </c>
      <c r="AD43" s="192"/>
      <c r="AE43" s="192"/>
      <c r="AF43" s="192"/>
      <c r="AG43" s="139">
        <f>'Données à saisir'!C39</f>
        <v>0</v>
      </c>
      <c r="AH43" s="139">
        <f>'Données à saisir'!D39</f>
        <v>0</v>
      </c>
      <c r="AI43" s="140">
        <f>'Données à saisir'!E39</f>
        <v>0</v>
      </c>
      <c r="AL43" s="218" t="s">
        <v>278</v>
      </c>
      <c r="AM43" s="192"/>
      <c r="AN43" s="192"/>
      <c r="AO43" s="287">
        <f>AO22</f>
        <v>0</v>
      </c>
      <c r="AP43" s="288"/>
      <c r="AQ43" s="287">
        <f>AQ22</f>
        <v>0</v>
      </c>
      <c r="AR43" s="288"/>
      <c r="AS43" s="289">
        <f>AS22</f>
        <v>0</v>
      </c>
      <c r="AT43" s="290"/>
      <c r="AW43" s="6"/>
      <c r="AX43" s="72"/>
      <c r="AY43" s="72"/>
      <c r="AZ43" s="72"/>
      <c r="BF43" s="6"/>
      <c r="BG43" s="72"/>
      <c r="BH43" s="72"/>
      <c r="BI43" s="72"/>
      <c r="BJ43" s="102"/>
      <c r="BK43" s="102"/>
      <c r="BL43" s="102"/>
      <c r="BO43" s="24"/>
      <c r="BP43" s="6"/>
      <c r="BQ43" s="6"/>
      <c r="BR43" s="39"/>
      <c r="BS43" s="39"/>
      <c r="BT43" s="39"/>
      <c r="BU43" s="39"/>
      <c r="BV43" s="39"/>
      <c r="CE43" s="37"/>
    </row>
    <row r="44" ht="15.0" customHeight="1">
      <c r="B44" s="61"/>
      <c r="C44" s="29" t="str">
        <f>IF(ISBLANK('Données à saisir'!B11),"",('Données à saisir'!B11))</f>
        <v>Abidjan</v>
      </c>
      <c r="H44" s="84"/>
      <c r="K44" s="126" t="str">
        <f>IF(ISBLANK('Données à saisir'!A64),"",'Données à saisir'!A64)</f>
        <v>Subvention n°1 (libellé)</v>
      </c>
      <c r="L44" s="122"/>
      <c r="M44" s="122"/>
      <c r="N44" s="122"/>
      <c r="O44" s="122"/>
      <c r="P44" s="122"/>
      <c r="Q44" s="127">
        <f>IF(ISBLANK('Données à saisir'!B64),0,'Données à saisir'!B64)</f>
        <v>0</v>
      </c>
      <c r="T44" s="121" t="str">
        <f t="shared" si="62"/>
        <v>Travaux et aménagements</v>
      </c>
      <c r="U44" s="122"/>
      <c r="V44" s="122"/>
      <c r="W44" s="122"/>
      <c r="X44" s="236">
        <f>'Données à saisir'!C52</f>
        <v>0</v>
      </c>
      <c r="Y44" s="236">
        <f>'Données à saisir'!D52</f>
        <v>0</v>
      </c>
      <c r="Z44" s="237">
        <f>'Données à saisir'!E52</f>
        <v>0</v>
      </c>
      <c r="AC44" s="166" t="s">
        <v>279</v>
      </c>
      <c r="AD44" s="167"/>
      <c r="AE44" s="167"/>
      <c r="AF44" s="167"/>
      <c r="AG44" s="178">
        <f t="shared" ref="AG44:AI44" si="63">AG41-AG42-AG43</f>
        <v>0</v>
      </c>
      <c r="AH44" s="178">
        <f t="shared" si="63"/>
        <v>0</v>
      </c>
      <c r="AI44" s="179">
        <f t="shared" si="63"/>
        <v>0</v>
      </c>
      <c r="AL44" s="166" t="s">
        <v>248</v>
      </c>
      <c r="AM44" s="167"/>
      <c r="AN44" s="167"/>
      <c r="AO44" s="278">
        <f>AO42+AO43</f>
        <v>0</v>
      </c>
      <c r="AP44" s="279"/>
      <c r="AQ44" s="278">
        <f>AQ42+AQ43</f>
        <v>0</v>
      </c>
      <c r="AR44" s="279"/>
      <c r="AS44" s="280">
        <f>AS42+AS43</f>
        <v>0</v>
      </c>
      <c r="AT44" s="281"/>
      <c r="AW44" s="224"/>
      <c r="AX44" s="72"/>
      <c r="AY44" s="72"/>
      <c r="AZ44" s="225"/>
      <c r="BA44" s="226"/>
      <c r="BB44" s="226"/>
      <c r="BC44" s="226"/>
      <c r="BF44" s="224"/>
      <c r="BG44" s="72"/>
      <c r="BH44" s="72"/>
      <c r="BI44" s="225"/>
      <c r="BJ44" s="226"/>
      <c r="BK44" s="226"/>
      <c r="BL44" s="226"/>
      <c r="BO44" s="6"/>
      <c r="BP44" s="72"/>
      <c r="BQ44" s="72"/>
      <c r="BR44" s="39"/>
      <c r="BS44" s="39"/>
      <c r="BT44" s="39"/>
      <c r="BU44" s="39"/>
      <c r="BV44" s="39"/>
      <c r="CE44" s="37"/>
    </row>
    <row r="45" ht="15.0" customHeight="1">
      <c r="B45" s="61"/>
      <c r="C45" s="72"/>
      <c r="D45" s="72"/>
      <c r="E45" s="72"/>
      <c r="F45" s="72"/>
      <c r="G45" s="72"/>
      <c r="H45" s="84"/>
      <c r="K45" s="126" t="str">
        <f>IF(ISBLANK('Données à saisir'!A65),"",'Données à saisir'!A65)</f>
        <v>Subvention n°2 (libellé)</v>
      </c>
      <c r="L45" s="122"/>
      <c r="M45" s="122"/>
      <c r="N45" s="122"/>
      <c r="O45" s="122"/>
      <c r="P45" s="122"/>
      <c r="Q45" s="127">
        <f>IF(ISBLANK('Données à saisir'!B65),0,'Données à saisir'!B65)</f>
        <v>0</v>
      </c>
      <c r="T45" s="121" t="str">
        <f t="shared" si="62"/>
        <v>Matériel</v>
      </c>
      <c r="U45" s="122"/>
      <c r="V45" s="122"/>
      <c r="W45" s="122"/>
      <c r="X45" s="236">
        <f>'Données à saisir'!C53</f>
        <v>0</v>
      </c>
      <c r="Y45" s="236">
        <f>'Données à saisir'!D53</f>
        <v>0</v>
      </c>
      <c r="Z45" s="237">
        <f>'Données à saisir'!E53</f>
        <v>0</v>
      </c>
      <c r="AC45" s="126" t="str">
        <f>IF(ISBLANK('Données à saisir'!$B$13),"",IF('Données à saisir'!$B$13&gt;0.1,"Impôt sur les sociétés",""))</f>
        <v>Impôt sur les sociétés</v>
      </c>
      <c r="AD45" s="122"/>
      <c r="AE45" s="122"/>
      <c r="AF45" s="122"/>
      <c r="AG45" s="139">
        <f>IF('Données à saisir'!$B$13&gt;0.1,'Données à saisir'!$B$13*'Plan financier à imprimer'!AG44,"")</f>
        <v>0</v>
      </c>
      <c r="AH45" s="139">
        <f>IF('Données à saisir'!$B$13&gt;0.1,'Données à saisir'!$B$13*'Plan financier à imprimer'!AH44,"")</f>
        <v>0</v>
      </c>
      <c r="AI45" s="140">
        <f>IF('Données à saisir'!$B$13&gt;0.1,'Données à saisir'!$B$13*'Plan financier à imprimer'!AI44,"")</f>
        <v>0</v>
      </c>
      <c r="AL45" s="131" t="s">
        <v>280</v>
      </c>
      <c r="AM45" s="122"/>
      <c r="AN45" s="122"/>
      <c r="AO45" s="287">
        <f>IF(ISERROR(SUM('Données à saisir'!J70:J72)),0,SUM('Données à saisir'!J70:J72))</f>
        <v>0</v>
      </c>
      <c r="AP45" s="288"/>
      <c r="AQ45" s="287">
        <f>SUM('Données à saisir'!K70:K72)</f>
        <v>0</v>
      </c>
      <c r="AR45" s="288"/>
      <c r="AS45" s="289">
        <f>SUM('Données à saisir'!L70:L72)</f>
        <v>0</v>
      </c>
      <c r="AT45" s="290"/>
      <c r="AW45" s="224"/>
      <c r="AX45" s="72"/>
      <c r="AY45" s="72"/>
      <c r="AZ45" s="225"/>
      <c r="BA45" s="226"/>
      <c r="BB45" s="226"/>
      <c r="BC45" s="226"/>
      <c r="BF45" s="224"/>
      <c r="BG45" s="72"/>
      <c r="BH45" s="72"/>
      <c r="BI45" s="225"/>
      <c r="BJ45" s="226"/>
      <c r="BK45" s="226"/>
      <c r="BL45" s="226"/>
      <c r="BO45" s="24"/>
      <c r="BP45" s="72"/>
      <c r="BQ45" s="72"/>
      <c r="BR45" s="39"/>
      <c r="BS45" s="39"/>
      <c r="BT45" s="39"/>
      <c r="BU45" s="39"/>
      <c r="BV45" s="39"/>
    </row>
    <row r="46" ht="15.0" customHeight="1">
      <c r="B46" s="61"/>
      <c r="C46" s="72"/>
      <c r="D46" s="72"/>
      <c r="E46" s="72"/>
      <c r="F46" s="72"/>
      <c r="G46" s="72"/>
      <c r="H46" s="84"/>
      <c r="K46" s="126" t="str">
        <f>IF(ISBLANK('Données à saisir'!A66),"",'Données à saisir'!A66)</f>
        <v>Autre financement (libellé)</v>
      </c>
      <c r="L46" s="122"/>
      <c r="M46" s="122"/>
      <c r="N46" s="122"/>
      <c r="O46" s="122"/>
      <c r="P46" s="122"/>
      <c r="Q46" s="127" t="str">
        <f>IF(ISBLANK('Données à saisir'!B66),"",'Données à saisir'!B66)</f>
        <v/>
      </c>
      <c r="T46" s="121" t="str">
        <f t="shared" si="62"/>
        <v>Matériel de bureau</v>
      </c>
      <c r="U46" s="122"/>
      <c r="V46" s="122"/>
      <c r="W46" s="122"/>
      <c r="X46" s="236">
        <f>'Données à saisir'!C54</f>
        <v>0</v>
      </c>
      <c r="Y46" s="236">
        <f>'Données à saisir'!D54</f>
        <v>0</v>
      </c>
      <c r="Z46" s="237">
        <f>'Données à saisir'!E54</f>
        <v>0</v>
      </c>
      <c r="AC46" s="218"/>
      <c r="AD46" s="122"/>
      <c r="AE46" s="122"/>
      <c r="AF46" s="122"/>
      <c r="AG46" s="132"/>
      <c r="AH46" s="132"/>
      <c r="AI46" s="140"/>
      <c r="AL46" s="291" t="s">
        <v>281</v>
      </c>
      <c r="AM46" s="292"/>
      <c r="AN46" s="292"/>
      <c r="AO46" s="285">
        <f>AO44-AO45</f>
        <v>0</v>
      </c>
      <c r="AP46" s="293"/>
      <c r="AQ46" s="285">
        <f>AQ44-AQ45</f>
        <v>0</v>
      </c>
      <c r="AR46" s="293"/>
      <c r="AS46" s="294">
        <f>AS44-AS45</f>
        <v>0</v>
      </c>
      <c r="AT46" s="283"/>
      <c r="AW46" s="102"/>
      <c r="AX46" s="239"/>
      <c r="AY46" s="72"/>
      <c r="AZ46" s="239"/>
      <c r="BA46" s="240"/>
      <c r="BB46" s="240"/>
      <c r="BC46" s="240"/>
      <c r="BF46" s="102"/>
      <c r="BG46" s="239"/>
      <c r="BH46" s="72"/>
      <c r="BI46" s="239"/>
      <c r="BJ46" s="240"/>
      <c r="BK46" s="240"/>
      <c r="BL46" s="240"/>
      <c r="BO46" s="16"/>
      <c r="BP46" s="72"/>
      <c r="BQ46" s="72"/>
      <c r="BR46" s="37"/>
      <c r="BS46" s="37"/>
      <c r="BT46" s="37"/>
      <c r="BU46" s="37"/>
      <c r="BV46" s="39"/>
    </row>
    <row r="47" ht="15.0" customHeight="1">
      <c r="B47" s="61"/>
      <c r="C47" s="295">
        <f>TODAY()</f>
        <v>45787</v>
      </c>
      <c r="H47" s="84"/>
      <c r="K47" s="228"/>
      <c r="L47" s="122"/>
      <c r="M47" s="122"/>
      <c r="N47" s="122"/>
      <c r="O47" s="122"/>
      <c r="P47" s="122"/>
      <c r="Q47" s="296"/>
      <c r="T47" s="207"/>
      <c r="U47" s="201"/>
      <c r="V47" s="201"/>
      <c r="W47" s="201"/>
      <c r="X47" s="297"/>
      <c r="Y47" s="297"/>
      <c r="Z47" s="298"/>
      <c r="AC47" s="166" t="s">
        <v>282</v>
      </c>
      <c r="AD47" s="167"/>
      <c r="AE47" s="167"/>
      <c r="AF47" s="167"/>
      <c r="AG47" s="178">
        <f t="shared" ref="AG47:AI47" si="64">AG44-SUM(AG45)</f>
        <v>0</v>
      </c>
      <c r="AH47" s="178">
        <f t="shared" si="64"/>
        <v>0</v>
      </c>
      <c r="AI47" s="179">
        <f t="shared" si="64"/>
        <v>0</v>
      </c>
      <c r="AW47" s="72"/>
      <c r="AX47" s="72"/>
      <c r="AY47" s="72"/>
      <c r="AZ47" s="72"/>
      <c r="BA47" s="72"/>
      <c r="BB47" s="72"/>
      <c r="BC47" s="72"/>
      <c r="BO47" s="6"/>
      <c r="BP47" s="72"/>
      <c r="BQ47" s="72"/>
      <c r="BR47" s="39"/>
      <c r="BS47" s="39"/>
      <c r="BT47" s="39"/>
      <c r="BU47" s="39"/>
      <c r="BV47" s="39"/>
    </row>
    <row r="48" ht="15.0" customHeight="1">
      <c r="B48" s="91"/>
      <c r="C48" s="92"/>
      <c r="D48" s="92"/>
      <c r="E48" s="92"/>
      <c r="F48" s="92"/>
      <c r="G48" s="92"/>
      <c r="H48" s="245"/>
      <c r="K48" s="299"/>
      <c r="L48" s="201"/>
      <c r="M48" s="201"/>
      <c r="N48" s="201"/>
      <c r="O48" s="300" t="s">
        <v>283</v>
      </c>
      <c r="P48" s="201"/>
      <c r="Q48" s="227">
        <f>SUM(Q37,Q40,Q44:Q46)</f>
        <v>0</v>
      </c>
      <c r="T48" s="301" t="s">
        <v>284</v>
      </c>
      <c r="U48" s="253"/>
      <c r="V48" s="253"/>
      <c r="W48" s="253"/>
      <c r="X48" s="302">
        <f t="shared" ref="X48:Z48" si="65">SUM(X31,X40)</f>
        <v>0</v>
      </c>
      <c r="Y48" s="302">
        <f t="shared" si="65"/>
        <v>0</v>
      </c>
      <c r="Z48" s="303">
        <f t="shared" si="65"/>
        <v>0</v>
      </c>
      <c r="AC48" s="299"/>
      <c r="AD48" s="201"/>
      <c r="AE48" s="201"/>
      <c r="AF48" s="201"/>
      <c r="AG48" s="208"/>
      <c r="AH48" s="304"/>
      <c r="AI48" s="283"/>
      <c r="BO48" s="16"/>
      <c r="BP48" s="72"/>
      <c r="BQ48" s="72"/>
      <c r="BR48" s="39"/>
      <c r="BS48" s="39"/>
      <c r="BT48" s="39"/>
      <c r="BU48" s="37"/>
      <c r="BV48" s="39"/>
    </row>
    <row r="49" ht="26.25" customHeight="1">
      <c r="A49" s="23"/>
      <c r="B49" s="67"/>
      <c r="C49" s="23"/>
      <c r="D49" s="23"/>
      <c r="E49" s="23"/>
      <c r="F49" s="23"/>
      <c r="G49" s="23"/>
      <c r="H49" s="23">
        <v>1.0</v>
      </c>
      <c r="I49" s="23"/>
      <c r="J49" s="23"/>
      <c r="K49" s="67" t="str">
        <f>"Tous les chiffres sont exprimés en "&amp;'Données à saisir'!$B$12</f>
        <v>Tous les chiffres sont exprimés en franc CFA</v>
      </c>
      <c r="L49" s="23"/>
      <c r="M49" s="23"/>
      <c r="N49" s="23"/>
      <c r="O49" s="23"/>
      <c r="P49" s="23"/>
      <c r="Q49" s="23">
        <v>2.0</v>
      </c>
      <c r="R49" s="23"/>
      <c r="S49" s="23"/>
      <c r="T49" s="67" t="str">
        <f>"Tous les chiffres sont exprimés en "&amp;'Données à saisir'!$B$12</f>
        <v>Tous les chiffres sont exprimés en franc CFA</v>
      </c>
      <c r="U49" s="23"/>
      <c r="V49" s="23"/>
      <c r="W49" s="23"/>
      <c r="X49" s="23"/>
      <c r="Y49" s="23"/>
      <c r="Z49" s="23">
        <v>3.0</v>
      </c>
      <c r="AA49" s="23"/>
      <c r="AB49" s="67"/>
      <c r="AC49" s="67" t="str">
        <f>"Tous les chiffres sont exprimés en "&amp;'Données à saisir'!$B$12</f>
        <v>Tous les chiffres sont exprimés en franc CFA</v>
      </c>
      <c r="AD49" s="23"/>
      <c r="AE49" s="23"/>
      <c r="AF49" s="23"/>
      <c r="AG49" s="23"/>
      <c r="AH49" s="23"/>
      <c r="AI49" s="23">
        <v>4.0</v>
      </c>
      <c r="AJ49" s="23"/>
      <c r="AK49" s="23"/>
      <c r="AL49" s="67" t="str">
        <f>"Tous les chiffres sont exprimés en "&amp;'Données à saisir'!$B$12</f>
        <v>Tous les chiffres sont exprimés en franc CFA</v>
      </c>
      <c r="AM49" s="23"/>
      <c r="AN49" s="23"/>
      <c r="AO49" s="23"/>
      <c r="AP49" s="23"/>
      <c r="AQ49" s="23"/>
      <c r="AR49" s="23"/>
      <c r="AS49" s="23"/>
      <c r="AT49" s="23">
        <v>5.0</v>
      </c>
      <c r="AU49" s="23"/>
      <c r="AV49" s="23"/>
      <c r="AW49" s="67" t="str">
        <f>"Tous les chiffres sont exprimés en "&amp;'Données à saisir'!$B$12</f>
        <v>Tous les chiffres sont exprimés en franc CFA</v>
      </c>
      <c r="AX49" s="23"/>
      <c r="AY49" s="23"/>
      <c r="AZ49" s="23"/>
      <c r="BA49" s="23"/>
      <c r="BB49" s="23"/>
      <c r="BC49" s="23">
        <v>6.0</v>
      </c>
      <c r="BD49" s="23"/>
      <c r="BE49" s="23"/>
      <c r="BF49" s="67" t="str">
        <f>"Tous les chiffres sont exprimés en "&amp;'Données à saisir'!$B$12</f>
        <v>Tous les chiffres sont exprimés en franc CFA</v>
      </c>
      <c r="BG49" s="23"/>
      <c r="BH49" s="23"/>
      <c r="BI49" s="23"/>
      <c r="BJ49" s="23"/>
      <c r="BK49" s="23"/>
      <c r="BL49" s="23">
        <v>7.0</v>
      </c>
      <c r="BM49" s="23"/>
      <c r="BN49" s="23"/>
      <c r="BO49" s="67" t="str">
        <f>"Tous les chiffres sont exprimés en "&amp;'Données à saisir'!$B$12</f>
        <v>Tous les chiffres sont exprimés en franc CFA</v>
      </c>
      <c r="BP49" s="23"/>
      <c r="BQ49" s="23"/>
      <c r="BR49" s="23"/>
      <c r="BS49" s="23"/>
      <c r="BT49" s="23"/>
      <c r="BU49" s="23"/>
      <c r="BV49" s="23">
        <v>8.0</v>
      </c>
      <c r="BW49" s="23"/>
      <c r="BX49" s="23"/>
      <c r="BY49" s="67" t="str">
        <f>"Tous les chiffres sont exprimés en "&amp;'Données à saisir'!$B$12</f>
        <v>Tous les chiffres sont exprimés en franc CFA</v>
      </c>
      <c r="BZ49" s="23"/>
      <c r="CA49" s="23"/>
      <c r="CB49" s="23"/>
      <c r="CC49" s="23"/>
      <c r="CD49" s="23"/>
      <c r="CE49" s="23"/>
      <c r="CF49" s="23">
        <v>9.0</v>
      </c>
    </row>
    <row r="50" ht="15.75" customHeight="1">
      <c r="BR50" s="72"/>
      <c r="BS50" s="72"/>
      <c r="BT50" s="72"/>
      <c r="BU50" s="72"/>
      <c r="BV50" s="72"/>
    </row>
    <row r="51" ht="15.0" customHeight="1">
      <c r="X51" s="37"/>
      <c r="AG51" s="37"/>
      <c r="AO51" s="37"/>
      <c r="AP51" s="37"/>
      <c r="BA51" s="37"/>
      <c r="BJ51" s="37"/>
      <c r="BR51" s="72"/>
      <c r="BS51" s="37"/>
      <c r="BT51" s="37"/>
      <c r="BU51" s="72"/>
      <c r="BV51" s="72"/>
    </row>
    <row r="52" ht="15.0" hidden="1" customHeight="1">
      <c r="X52" s="37"/>
      <c r="Y52" s="37"/>
      <c r="Z52" s="37"/>
      <c r="AC52" s="4" t="s">
        <v>285</v>
      </c>
      <c r="AG52" s="37">
        <f t="shared" ref="AG52:AI52" si="66">AG35-SUM(AG36:AG38,AG42:AG43)</f>
        <v>0</v>
      </c>
      <c r="AH52" s="37">
        <f t="shared" si="66"/>
        <v>0</v>
      </c>
      <c r="AI52" s="37">
        <f t="shared" si="66"/>
        <v>0</v>
      </c>
      <c r="AO52" s="37"/>
      <c r="AP52" s="37"/>
      <c r="AQ52" s="37"/>
      <c r="AR52" s="37"/>
      <c r="AS52" s="37"/>
      <c r="AT52" s="37"/>
      <c r="BA52" s="37"/>
      <c r="BB52" s="37"/>
      <c r="BC52" s="37"/>
      <c r="BJ52" s="37"/>
      <c r="BK52" s="37"/>
      <c r="BL52" s="37"/>
      <c r="BR52" s="72"/>
      <c r="BS52" s="37"/>
      <c r="BT52" s="37"/>
      <c r="BU52" s="37"/>
      <c r="BV52" s="37"/>
    </row>
    <row r="53" ht="15.0" customHeight="1">
      <c r="AI53" s="37"/>
      <c r="BR53" s="72"/>
      <c r="BS53" s="72"/>
      <c r="BT53" s="72"/>
      <c r="BU53" s="72"/>
      <c r="BV53" s="72"/>
    </row>
    <row r="54" ht="15.0" customHeight="1">
      <c r="AG54" s="37"/>
      <c r="BR54" s="72"/>
      <c r="BS54" s="72"/>
      <c r="BT54" s="72"/>
      <c r="BU54" s="72"/>
      <c r="BV54" s="72"/>
    </row>
    <row r="55" ht="15.0" customHeight="1">
      <c r="AG55" s="37"/>
      <c r="BR55" s="72"/>
      <c r="BS55" s="72"/>
      <c r="BT55" s="72"/>
      <c r="BU55" s="72"/>
      <c r="BV55" s="72"/>
    </row>
    <row r="56" ht="15.75" customHeight="1">
      <c r="BR56" s="72"/>
      <c r="BS56" s="72"/>
      <c r="BT56" s="72"/>
      <c r="BU56" s="72"/>
      <c r="BV56" s="72"/>
    </row>
    <row r="57" ht="15.75" customHeight="1">
      <c r="BR57" s="72"/>
      <c r="BS57" s="72"/>
      <c r="BT57" s="72"/>
      <c r="BU57" s="72"/>
      <c r="BV57" s="72"/>
    </row>
    <row r="58" ht="15.75" customHeight="1">
      <c r="BR58" s="72"/>
      <c r="BS58" s="72"/>
      <c r="BT58" s="72"/>
      <c r="BU58" s="72"/>
      <c r="BV58" s="72"/>
    </row>
    <row r="59" ht="15.75" customHeight="1">
      <c r="BR59" s="72"/>
      <c r="BS59" s="72"/>
      <c r="BT59" s="72"/>
      <c r="BU59" s="72"/>
      <c r="BV59" s="72"/>
    </row>
    <row r="60" ht="15.75" customHeight="1">
      <c r="BR60" s="72"/>
      <c r="BS60" s="72"/>
      <c r="BT60" s="72"/>
      <c r="BU60" s="72"/>
      <c r="BV60" s="72"/>
    </row>
    <row r="61" ht="15.75" customHeight="1">
      <c r="BR61" s="72"/>
      <c r="BS61" s="72"/>
      <c r="BT61" s="72"/>
      <c r="BU61" s="72"/>
      <c r="BV61" s="72"/>
    </row>
    <row r="62" ht="15.75" customHeight="1">
      <c r="BR62" s="72"/>
      <c r="BS62" s="72"/>
      <c r="BT62" s="72"/>
      <c r="BU62" s="72"/>
      <c r="BV62" s="72"/>
    </row>
    <row r="63" ht="15.75" customHeight="1">
      <c r="BR63" s="72"/>
      <c r="BS63" s="72"/>
      <c r="BT63" s="72"/>
      <c r="BU63" s="72"/>
      <c r="BV63" s="72"/>
    </row>
    <row r="64" ht="15.75" customHeight="1">
      <c r="BR64" s="72"/>
      <c r="BS64" s="72"/>
      <c r="BT64" s="72"/>
      <c r="BU64" s="72"/>
      <c r="BV64" s="72"/>
    </row>
    <row r="65" ht="15.75" customHeight="1">
      <c r="BR65" s="72"/>
      <c r="BS65" s="72"/>
      <c r="BT65" s="72"/>
      <c r="BU65" s="72"/>
      <c r="BV65" s="72"/>
    </row>
    <row r="66" ht="15.75" customHeight="1">
      <c r="BR66" s="72"/>
      <c r="BS66" s="72"/>
      <c r="BT66" s="72"/>
      <c r="BU66" s="72"/>
      <c r="BV66" s="72"/>
    </row>
    <row r="67" ht="15.75" customHeight="1">
      <c r="BR67" s="72"/>
      <c r="BS67" s="72"/>
      <c r="BT67" s="72"/>
      <c r="BU67" s="72"/>
      <c r="BV67" s="72"/>
    </row>
    <row r="68" ht="15.75" customHeight="1">
      <c r="BR68" s="72"/>
      <c r="BS68" s="72"/>
      <c r="BT68" s="72"/>
      <c r="BU68" s="72"/>
      <c r="BV68" s="72"/>
    </row>
    <row r="69" ht="15.75" customHeight="1">
      <c r="BR69" s="72"/>
      <c r="BS69" s="72"/>
      <c r="BT69" s="72"/>
      <c r="BU69" s="72"/>
      <c r="BV69" s="72"/>
    </row>
    <row r="70" ht="15.75" customHeight="1">
      <c r="BR70" s="72"/>
      <c r="BS70" s="72"/>
      <c r="BT70" s="72"/>
      <c r="BU70" s="72"/>
      <c r="BV70" s="72"/>
    </row>
    <row r="71" ht="15.75" customHeight="1">
      <c r="BR71" s="72"/>
      <c r="BS71" s="72"/>
      <c r="BT71" s="72"/>
      <c r="BU71" s="72"/>
      <c r="BV71" s="72"/>
    </row>
    <row r="72" ht="15.75" customHeight="1">
      <c r="BR72" s="72"/>
      <c r="BS72" s="72"/>
      <c r="BT72" s="72"/>
      <c r="BU72" s="72"/>
      <c r="BV72" s="72"/>
    </row>
    <row r="73" ht="15.75" customHeight="1">
      <c r="BR73" s="72"/>
      <c r="BS73" s="72"/>
      <c r="BT73" s="72"/>
      <c r="BU73" s="72"/>
      <c r="BV73" s="72"/>
    </row>
    <row r="74" ht="15.75" customHeight="1">
      <c r="BR74" s="72"/>
      <c r="BS74" s="72"/>
      <c r="BT74" s="72"/>
      <c r="BU74" s="72"/>
      <c r="BV74" s="72"/>
    </row>
    <row r="75" ht="15.75" customHeight="1">
      <c r="BR75" s="72"/>
      <c r="BS75" s="72"/>
      <c r="BT75" s="72"/>
      <c r="BU75" s="72"/>
      <c r="BV75" s="72"/>
    </row>
    <row r="76" ht="15.75" customHeight="1">
      <c r="BR76" s="72"/>
      <c r="BS76" s="72"/>
      <c r="BT76" s="72"/>
      <c r="BU76" s="72"/>
      <c r="BV76" s="72"/>
    </row>
    <row r="77" ht="15.75" customHeight="1">
      <c r="BR77" s="72"/>
      <c r="BS77" s="72"/>
      <c r="BT77" s="72"/>
      <c r="BU77" s="72"/>
      <c r="BV77" s="72"/>
    </row>
    <row r="78" ht="15.75" customHeight="1">
      <c r="BR78" s="72"/>
      <c r="BS78" s="72"/>
      <c r="BT78" s="72"/>
      <c r="BU78" s="72"/>
      <c r="BV78" s="72"/>
    </row>
    <row r="79" ht="15.75" customHeight="1">
      <c r="BR79" s="72"/>
      <c r="BS79" s="72"/>
      <c r="BT79" s="72"/>
      <c r="BU79" s="72"/>
      <c r="BV79" s="72"/>
    </row>
    <row r="80" ht="15.75" customHeight="1">
      <c r="BR80" s="72"/>
      <c r="BS80" s="72"/>
      <c r="BT80" s="72"/>
      <c r="BU80" s="72"/>
      <c r="BV80" s="72"/>
    </row>
    <row r="81" ht="15.75" customHeight="1">
      <c r="BR81" s="72"/>
      <c r="BS81" s="72"/>
      <c r="BT81" s="72"/>
      <c r="BU81" s="72"/>
      <c r="BV81" s="72"/>
    </row>
    <row r="82" ht="15.75" customHeight="1">
      <c r="BR82" s="72"/>
      <c r="BS82" s="72"/>
      <c r="BT82" s="72"/>
      <c r="BU82" s="72"/>
      <c r="BV82" s="72"/>
    </row>
    <row r="83" ht="15.75" customHeight="1">
      <c r="BR83" s="72"/>
      <c r="BS83" s="72"/>
      <c r="BT83" s="72"/>
      <c r="BU83" s="72"/>
      <c r="BV83" s="72"/>
    </row>
    <row r="84" ht="15.75" customHeight="1">
      <c r="BR84" s="72"/>
      <c r="BS84" s="72"/>
      <c r="BT84" s="72"/>
      <c r="BU84" s="72"/>
      <c r="BV84" s="72"/>
    </row>
    <row r="85" ht="15.75" customHeight="1">
      <c r="BR85" s="72"/>
      <c r="BS85" s="72"/>
      <c r="BT85" s="72"/>
      <c r="BU85" s="72"/>
      <c r="BV85" s="72"/>
    </row>
    <row r="86" ht="15.75" customHeight="1">
      <c r="BR86" s="72"/>
      <c r="BS86" s="72"/>
      <c r="BT86" s="72"/>
      <c r="BU86" s="72"/>
      <c r="BV86" s="72"/>
    </row>
    <row r="87" ht="15.75" customHeight="1">
      <c r="BR87" s="72"/>
      <c r="BS87" s="72"/>
      <c r="BT87" s="72"/>
      <c r="BU87" s="72"/>
      <c r="BV87" s="72"/>
    </row>
    <row r="88" ht="15.75" customHeight="1">
      <c r="BR88" s="72"/>
      <c r="BS88" s="72"/>
      <c r="BT88" s="72"/>
      <c r="BU88" s="72"/>
      <c r="BV88" s="72"/>
    </row>
    <row r="89" ht="15.75" customHeight="1">
      <c r="BR89" s="72"/>
      <c r="BS89" s="72"/>
      <c r="BT89" s="72"/>
      <c r="BU89" s="72"/>
      <c r="BV89" s="72"/>
    </row>
    <row r="90" ht="15.75" customHeight="1">
      <c r="BR90" s="72"/>
      <c r="BS90" s="72"/>
      <c r="BT90" s="72"/>
      <c r="BU90" s="72"/>
      <c r="BV90" s="72"/>
    </row>
    <row r="91" ht="15.75" customHeight="1">
      <c r="BR91" s="72"/>
      <c r="BS91" s="72"/>
      <c r="BT91" s="72"/>
      <c r="BU91" s="72"/>
      <c r="BV91" s="72"/>
    </row>
    <row r="92" ht="15.75" customHeight="1">
      <c r="BR92" s="72"/>
      <c r="BS92" s="72"/>
      <c r="BT92" s="72"/>
      <c r="BU92" s="72"/>
      <c r="BV92" s="72"/>
    </row>
    <row r="93" ht="15.75" customHeight="1">
      <c r="BR93" s="72"/>
      <c r="BS93" s="72"/>
      <c r="BT93" s="72"/>
      <c r="BU93" s="72"/>
      <c r="BV93" s="72"/>
    </row>
    <row r="94" ht="15.75" customHeight="1">
      <c r="BR94" s="72"/>
      <c r="BS94" s="72"/>
      <c r="BT94" s="72"/>
      <c r="BU94" s="72"/>
      <c r="BV94" s="72"/>
    </row>
    <row r="95" ht="15.75" customHeight="1">
      <c r="BR95" s="72"/>
      <c r="BS95" s="72"/>
      <c r="BT95" s="72"/>
      <c r="BU95" s="72"/>
      <c r="BV95" s="72"/>
    </row>
    <row r="96" ht="15.75" customHeight="1">
      <c r="BR96" s="72"/>
      <c r="BS96" s="72"/>
      <c r="BT96" s="72"/>
      <c r="BU96" s="72"/>
      <c r="BV96" s="72"/>
    </row>
    <row r="97" ht="15.75" customHeight="1">
      <c r="BR97" s="72"/>
      <c r="BS97" s="72"/>
      <c r="BT97" s="72"/>
      <c r="BU97" s="72"/>
      <c r="BV97" s="72"/>
    </row>
    <row r="98" ht="15.75" customHeight="1">
      <c r="BR98" s="72"/>
      <c r="BS98" s="72"/>
      <c r="BT98" s="72"/>
      <c r="BU98" s="72"/>
      <c r="BV98" s="72"/>
    </row>
    <row r="99" ht="15.75" customHeight="1">
      <c r="BR99" s="72"/>
      <c r="BS99" s="72"/>
      <c r="BT99" s="72"/>
      <c r="BU99" s="72"/>
      <c r="BV99" s="72"/>
    </row>
    <row r="100" ht="15.75" customHeight="1">
      <c r="BR100" s="72"/>
      <c r="BS100" s="72"/>
      <c r="BT100" s="72"/>
      <c r="BU100" s="72"/>
      <c r="BV100" s="72"/>
    </row>
    <row r="101" ht="15.75" customHeight="1">
      <c r="BR101" s="72"/>
      <c r="BS101" s="72"/>
      <c r="BT101" s="72"/>
      <c r="BU101" s="72"/>
      <c r="BV101" s="72"/>
    </row>
    <row r="102" ht="15.75" customHeight="1">
      <c r="BR102" s="72"/>
      <c r="BS102" s="72"/>
      <c r="BT102" s="72"/>
      <c r="BU102" s="72"/>
      <c r="BV102" s="72"/>
    </row>
    <row r="103" ht="15.75" customHeight="1">
      <c r="BR103" s="72"/>
      <c r="BS103" s="72"/>
      <c r="BT103" s="72"/>
      <c r="BU103" s="72"/>
      <c r="BV103" s="72"/>
    </row>
    <row r="104" ht="15.75" customHeight="1">
      <c r="BR104" s="72"/>
      <c r="BS104" s="72"/>
      <c r="BT104" s="72"/>
      <c r="BU104" s="72"/>
      <c r="BV104" s="72"/>
    </row>
    <row r="105" ht="15.75" customHeight="1">
      <c r="BR105" s="72"/>
      <c r="BS105" s="72"/>
      <c r="BT105" s="72"/>
      <c r="BU105" s="72"/>
      <c r="BV105" s="72"/>
    </row>
    <row r="106" ht="15.75" customHeight="1">
      <c r="BR106" s="72"/>
      <c r="BS106" s="72"/>
      <c r="BT106" s="72"/>
      <c r="BU106" s="72"/>
      <c r="BV106" s="72"/>
    </row>
    <row r="107" ht="15.75" customHeight="1">
      <c r="BR107" s="72"/>
      <c r="BS107" s="72"/>
      <c r="BT107" s="72"/>
      <c r="BU107" s="72"/>
      <c r="BV107" s="72"/>
    </row>
    <row r="108" ht="15.75" customHeight="1">
      <c r="BR108" s="72"/>
      <c r="BS108" s="72"/>
      <c r="BT108" s="72"/>
      <c r="BU108" s="72"/>
      <c r="BV108" s="72"/>
    </row>
    <row r="109" ht="15.75" customHeight="1">
      <c r="BR109" s="72"/>
      <c r="BS109" s="72"/>
      <c r="BT109" s="72"/>
      <c r="BU109" s="72"/>
      <c r="BV109" s="72"/>
    </row>
    <row r="110" ht="15.75" customHeight="1">
      <c r="BR110" s="72"/>
      <c r="BS110" s="72"/>
      <c r="BT110" s="72"/>
      <c r="BU110" s="72"/>
      <c r="BV110" s="72"/>
    </row>
    <row r="111" ht="15.75" customHeight="1">
      <c r="BR111" s="72"/>
      <c r="BS111" s="72"/>
      <c r="BT111" s="72"/>
      <c r="BU111" s="72"/>
      <c r="BV111" s="72"/>
    </row>
    <row r="112" ht="15.75" customHeight="1">
      <c r="BR112" s="72"/>
      <c r="BS112" s="72"/>
      <c r="BT112" s="72"/>
      <c r="BU112" s="72"/>
      <c r="BV112" s="72"/>
    </row>
    <row r="113" ht="15.75" customHeight="1">
      <c r="BR113" s="72"/>
      <c r="BS113" s="72"/>
      <c r="BT113" s="72"/>
      <c r="BU113" s="72"/>
      <c r="BV113" s="72"/>
    </row>
    <row r="114" ht="15.75" customHeight="1">
      <c r="BR114" s="72"/>
      <c r="BS114" s="72"/>
      <c r="BT114" s="72"/>
      <c r="BU114" s="72"/>
      <c r="BV114" s="72"/>
    </row>
    <row r="115" ht="15.75" customHeight="1">
      <c r="BR115" s="72"/>
      <c r="BS115" s="72"/>
      <c r="BT115" s="72"/>
      <c r="BU115" s="72"/>
      <c r="BV115" s="72"/>
    </row>
    <row r="116" ht="15.75" customHeight="1">
      <c r="BR116" s="72"/>
      <c r="BS116" s="72"/>
      <c r="BT116" s="72"/>
      <c r="BU116" s="72"/>
      <c r="BV116" s="72"/>
    </row>
    <row r="117" ht="15.75" customHeight="1">
      <c r="BR117" s="72"/>
      <c r="BS117" s="72"/>
      <c r="BT117" s="72"/>
      <c r="BU117" s="72"/>
      <c r="BV117" s="72"/>
    </row>
    <row r="118" ht="15.75" customHeight="1">
      <c r="BR118" s="72"/>
      <c r="BS118" s="72"/>
      <c r="BT118" s="72"/>
      <c r="BU118" s="72"/>
      <c r="BV118" s="72"/>
    </row>
    <row r="119" ht="15.75" customHeight="1">
      <c r="BR119" s="72"/>
      <c r="BS119" s="72"/>
      <c r="BT119" s="72"/>
      <c r="BU119" s="72"/>
      <c r="BV119" s="72"/>
    </row>
    <row r="120" ht="15.75" customHeight="1">
      <c r="BR120" s="72"/>
      <c r="BS120" s="72"/>
      <c r="BT120" s="72"/>
      <c r="BU120" s="72"/>
      <c r="BV120" s="72"/>
    </row>
    <row r="121" ht="15.75" customHeight="1">
      <c r="BR121" s="72"/>
      <c r="BS121" s="72"/>
      <c r="BT121" s="72"/>
      <c r="BU121" s="72"/>
      <c r="BV121" s="72"/>
    </row>
    <row r="122" ht="15.75" customHeight="1">
      <c r="BR122" s="72"/>
      <c r="BS122" s="72"/>
      <c r="BT122" s="72"/>
      <c r="BU122" s="72"/>
      <c r="BV122" s="72"/>
    </row>
    <row r="123" ht="15.75" customHeight="1">
      <c r="BR123" s="72"/>
      <c r="BS123" s="72"/>
      <c r="BT123" s="72"/>
      <c r="BU123" s="72"/>
      <c r="BV123" s="72"/>
    </row>
    <row r="124" ht="15.75" customHeight="1">
      <c r="BR124" s="72"/>
      <c r="BS124" s="72"/>
      <c r="BT124" s="72"/>
      <c r="BU124" s="72"/>
      <c r="BV124" s="72"/>
    </row>
    <row r="125" ht="15.75" customHeight="1">
      <c r="BR125" s="72"/>
      <c r="BS125" s="72"/>
      <c r="BT125" s="72"/>
      <c r="BU125" s="72"/>
      <c r="BV125" s="72"/>
    </row>
    <row r="126" ht="15.75" customHeight="1">
      <c r="BR126" s="72"/>
      <c r="BS126" s="72"/>
      <c r="BT126" s="72"/>
      <c r="BU126" s="72"/>
      <c r="BV126" s="72"/>
    </row>
    <row r="127" ht="15.75" customHeight="1">
      <c r="BR127" s="72"/>
      <c r="BS127" s="72"/>
      <c r="BT127" s="72"/>
      <c r="BU127" s="72"/>
      <c r="BV127" s="72"/>
    </row>
    <row r="128" ht="15.75" customHeight="1">
      <c r="BR128" s="72"/>
      <c r="BS128" s="72"/>
      <c r="BT128" s="72"/>
      <c r="BU128" s="72"/>
      <c r="BV128" s="72"/>
    </row>
    <row r="129" ht="15.75" customHeight="1">
      <c r="BR129" s="72"/>
      <c r="BS129" s="72"/>
      <c r="BT129" s="72"/>
      <c r="BU129" s="72"/>
      <c r="BV129" s="72"/>
    </row>
    <row r="130" ht="15.75" customHeight="1">
      <c r="BR130" s="72"/>
      <c r="BS130" s="72"/>
      <c r="BT130" s="72"/>
      <c r="BU130" s="72"/>
      <c r="BV130" s="72"/>
    </row>
    <row r="131" ht="15.75" customHeight="1">
      <c r="BR131" s="72"/>
      <c r="BS131" s="72"/>
      <c r="BT131" s="72"/>
      <c r="BU131" s="72"/>
      <c r="BV131" s="72"/>
    </row>
    <row r="132" ht="15.75" customHeight="1">
      <c r="BR132" s="72"/>
      <c r="BS132" s="72"/>
      <c r="BT132" s="72"/>
      <c r="BU132" s="72"/>
      <c r="BV132" s="72"/>
    </row>
    <row r="133" ht="15.75" customHeight="1">
      <c r="BR133" s="72"/>
      <c r="BS133" s="72"/>
      <c r="BT133" s="72"/>
      <c r="BU133" s="72"/>
      <c r="BV133" s="72"/>
    </row>
    <row r="134" ht="15.75" customHeight="1">
      <c r="BR134" s="72"/>
      <c r="BS134" s="72"/>
      <c r="BT134" s="72"/>
      <c r="BU134" s="72"/>
      <c r="BV134" s="72"/>
    </row>
    <row r="135" ht="15.75" customHeight="1">
      <c r="BR135" s="72"/>
      <c r="BS135" s="72"/>
      <c r="BT135" s="72"/>
      <c r="BU135" s="72"/>
      <c r="BV135" s="72"/>
    </row>
    <row r="136" ht="15.75" customHeight="1">
      <c r="BR136" s="72"/>
      <c r="BS136" s="72"/>
      <c r="BT136" s="72"/>
      <c r="BU136" s="72"/>
      <c r="BV136" s="72"/>
    </row>
    <row r="137" ht="15.75" customHeight="1">
      <c r="BR137" s="72"/>
      <c r="BS137" s="72"/>
      <c r="BT137" s="72"/>
      <c r="BU137" s="72"/>
      <c r="BV137" s="72"/>
    </row>
    <row r="138" ht="15.75" customHeight="1">
      <c r="BR138" s="72"/>
      <c r="BS138" s="72"/>
      <c r="BT138" s="72"/>
      <c r="BU138" s="72"/>
      <c r="BV138" s="72"/>
    </row>
    <row r="139" ht="15.75" customHeight="1">
      <c r="BR139" s="72"/>
      <c r="BS139" s="72"/>
      <c r="BT139" s="72"/>
      <c r="BU139" s="72"/>
      <c r="BV139" s="72"/>
    </row>
    <row r="140" ht="15.75" customHeight="1">
      <c r="BR140" s="72"/>
      <c r="BS140" s="72"/>
      <c r="BT140" s="72"/>
      <c r="BU140" s="72"/>
      <c r="BV140" s="72"/>
    </row>
    <row r="141" ht="15.75" customHeight="1">
      <c r="BR141" s="72"/>
      <c r="BS141" s="72"/>
      <c r="BT141" s="72"/>
      <c r="BU141" s="72"/>
      <c r="BV141" s="72"/>
    </row>
    <row r="142" ht="15.75" customHeight="1">
      <c r="BR142" s="72"/>
      <c r="BS142" s="72"/>
      <c r="BT142" s="72"/>
      <c r="BU142" s="72"/>
      <c r="BV142" s="72"/>
    </row>
    <row r="143" ht="15.75" customHeight="1">
      <c r="BR143" s="72"/>
      <c r="BS143" s="72"/>
      <c r="BT143" s="72"/>
      <c r="BU143" s="72"/>
      <c r="BV143" s="72"/>
    </row>
    <row r="144" ht="15.75" customHeight="1">
      <c r="BR144" s="72"/>
      <c r="BS144" s="72"/>
      <c r="BT144" s="72"/>
      <c r="BU144" s="72"/>
      <c r="BV144" s="72"/>
    </row>
    <row r="145" ht="15.75" customHeight="1">
      <c r="BR145" s="72"/>
      <c r="BS145" s="72"/>
      <c r="BT145" s="72"/>
      <c r="BU145" s="72"/>
      <c r="BV145" s="72"/>
    </row>
    <row r="146" ht="15.75" customHeight="1">
      <c r="BR146" s="72"/>
      <c r="BS146" s="72"/>
      <c r="BT146" s="72"/>
      <c r="BU146" s="72"/>
      <c r="BV146" s="72"/>
    </row>
    <row r="147" ht="15.75" customHeight="1">
      <c r="BR147" s="72"/>
      <c r="BS147" s="72"/>
      <c r="BT147" s="72"/>
      <c r="BU147" s="72"/>
      <c r="BV147" s="72"/>
    </row>
    <row r="148" ht="15.75" customHeight="1">
      <c r="BR148" s="72"/>
      <c r="BS148" s="72"/>
      <c r="BT148" s="72"/>
      <c r="BU148" s="72"/>
      <c r="BV148" s="72"/>
    </row>
    <row r="149" ht="15.75" customHeight="1">
      <c r="BR149" s="72"/>
      <c r="BS149" s="72"/>
      <c r="BT149" s="72"/>
      <c r="BU149" s="72"/>
      <c r="BV149" s="72"/>
    </row>
    <row r="150" ht="15.75" customHeight="1">
      <c r="BR150" s="72"/>
      <c r="BS150" s="72"/>
      <c r="BT150" s="72"/>
      <c r="BU150" s="72"/>
      <c r="BV150" s="72"/>
    </row>
    <row r="151" ht="15.75" customHeight="1">
      <c r="BR151" s="72"/>
      <c r="BS151" s="72"/>
      <c r="BT151" s="72"/>
      <c r="BU151" s="72"/>
      <c r="BV151" s="72"/>
    </row>
    <row r="152" ht="15.75" customHeight="1">
      <c r="BR152" s="72"/>
      <c r="BS152" s="72"/>
      <c r="BT152" s="72"/>
      <c r="BU152" s="72"/>
      <c r="BV152" s="72"/>
    </row>
    <row r="153" ht="15.75" customHeight="1">
      <c r="BR153" s="72"/>
      <c r="BS153" s="72"/>
      <c r="BT153" s="72"/>
      <c r="BU153" s="72"/>
      <c r="BV153" s="72"/>
    </row>
    <row r="154" ht="15.75" customHeight="1">
      <c r="BR154" s="72"/>
      <c r="BS154" s="72"/>
      <c r="BT154" s="72"/>
      <c r="BU154" s="72"/>
      <c r="BV154" s="72"/>
    </row>
    <row r="155" ht="15.75" customHeight="1">
      <c r="BR155" s="72"/>
      <c r="BS155" s="72"/>
      <c r="BT155" s="72"/>
      <c r="BU155" s="72"/>
      <c r="BV155" s="72"/>
    </row>
    <row r="156" ht="15.75" customHeight="1">
      <c r="BR156" s="72"/>
      <c r="BS156" s="72"/>
      <c r="BT156" s="72"/>
      <c r="BU156" s="72"/>
      <c r="BV156" s="72"/>
    </row>
    <row r="157" ht="15.75" customHeight="1">
      <c r="BR157" s="72"/>
      <c r="BS157" s="72"/>
      <c r="BT157" s="72"/>
      <c r="BU157" s="72"/>
      <c r="BV157" s="72"/>
    </row>
    <row r="158" ht="15.75" customHeight="1">
      <c r="BR158" s="72"/>
      <c r="BS158" s="72"/>
      <c r="BT158" s="72"/>
      <c r="BU158" s="72"/>
      <c r="BV158" s="72"/>
    </row>
    <row r="159" ht="15.75" customHeight="1">
      <c r="BR159" s="72"/>
      <c r="BS159" s="72"/>
      <c r="BT159" s="72"/>
      <c r="BU159" s="72"/>
      <c r="BV159" s="72"/>
    </row>
    <row r="160" ht="15.75" customHeight="1">
      <c r="BR160" s="72"/>
      <c r="BS160" s="72"/>
      <c r="BT160" s="72"/>
      <c r="BU160" s="72"/>
      <c r="BV160" s="72"/>
    </row>
    <row r="161" ht="15.75" customHeight="1">
      <c r="BR161" s="72"/>
      <c r="BS161" s="72"/>
      <c r="BT161" s="72"/>
      <c r="BU161" s="72"/>
      <c r="BV161" s="72"/>
    </row>
    <row r="162" ht="15.75" customHeight="1">
      <c r="BR162" s="72"/>
      <c r="BS162" s="72"/>
      <c r="BT162" s="72"/>
      <c r="BU162" s="72"/>
      <c r="BV162" s="72"/>
    </row>
    <row r="163" ht="15.75" customHeight="1">
      <c r="BR163" s="72"/>
      <c r="BS163" s="72"/>
      <c r="BT163" s="72"/>
      <c r="BU163" s="72"/>
      <c r="BV163" s="72"/>
    </row>
    <row r="164" ht="15.75" customHeight="1">
      <c r="BR164" s="72"/>
      <c r="BS164" s="72"/>
      <c r="BT164" s="72"/>
      <c r="BU164" s="72"/>
      <c r="BV164" s="72"/>
    </row>
    <row r="165" ht="15.75" customHeight="1">
      <c r="BR165" s="72"/>
      <c r="BS165" s="72"/>
      <c r="BT165" s="72"/>
      <c r="BU165" s="72"/>
      <c r="BV165" s="72"/>
    </row>
    <row r="166" ht="15.75" customHeight="1">
      <c r="BR166" s="72"/>
      <c r="BS166" s="72"/>
      <c r="BT166" s="72"/>
      <c r="BU166" s="72"/>
      <c r="BV166" s="72"/>
    </row>
    <row r="167" ht="15.75" customHeight="1">
      <c r="BR167" s="72"/>
      <c r="BS167" s="72"/>
      <c r="BT167" s="72"/>
      <c r="BU167" s="72"/>
      <c r="BV167" s="72"/>
    </row>
    <row r="168" ht="15.75" customHeight="1">
      <c r="BR168" s="72"/>
      <c r="BS168" s="72"/>
      <c r="BT168" s="72"/>
      <c r="BU168" s="72"/>
      <c r="BV168" s="72"/>
    </row>
    <row r="169" ht="15.75" customHeight="1">
      <c r="BR169" s="72"/>
      <c r="BS169" s="72"/>
      <c r="BT169" s="72"/>
      <c r="BU169" s="72"/>
      <c r="BV169" s="72"/>
    </row>
    <row r="170" ht="15.75" customHeight="1">
      <c r="BR170" s="72"/>
      <c r="BS170" s="72"/>
      <c r="BT170" s="72"/>
      <c r="BU170" s="72"/>
      <c r="BV170" s="72"/>
    </row>
    <row r="171" ht="15.75" customHeight="1">
      <c r="BR171" s="72"/>
      <c r="BS171" s="72"/>
      <c r="BT171" s="72"/>
      <c r="BU171" s="72"/>
      <c r="BV171" s="72"/>
    </row>
    <row r="172" ht="15.75" customHeight="1">
      <c r="BR172" s="72"/>
      <c r="BS172" s="72"/>
      <c r="BT172" s="72"/>
      <c r="BU172" s="72"/>
      <c r="BV172" s="72"/>
    </row>
    <row r="173" ht="15.75" customHeight="1">
      <c r="BR173" s="72"/>
      <c r="BS173" s="72"/>
      <c r="BT173" s="72"/>
      <c r="BU173" s="72"/>
      <c r="BV173" s="72"/>
    </row>
    <row r="174" ht="15.75" customHeight="1">
      <c r="BR174" s="72"/>
      <c r="BS174" s="72"/>
      <c r="BT174" s="72"/>
      <c r="BU174" s="72"/>
      <c r="BV174" s="72"/>
    </row>
    <row r="175" ht="15.75" customHeight="1">
      <c r="BR175" s="72"/>
      <c r="BS175" s="72"/>
      <c r="BT175" s="72"/>
      <c r="BU175" s="72"/>
      <c r="BV175" s="72"/>
    </row>
    <row r="176" ht="15.75" customHeight="1">
      <c r="BR176" s="72"/>
      <c r="BS176" s="72"/>
      <c r="BT176" s="72"/>
      <c r="BU176" s="72"/>
      <c r="BV176" s="72"/>
    </row>
    <row r="177" ht="15.75" customHeight="1">
      <c r="BR177" s="72"/>
      <c r="BS177" s="72"/>
      <c r="BT177" s="72"/>
      <c r="BU177" s="72"/>
      <c r="BV177" s="72"/>
    </row>
    <row r="178" ht="15.75" customHeight="1">
      <c r="BR178" s="72"/>
      <c r="BS178" s="72"/>
      <c r="BT178" s="72"/>
      <c r="BU178" s="72"/>
      <c r="BV178" s="72"/>
    </row>
    <row r="179" ht="15.75" customHeight="1">
      <c r="BR179" s="72"/>
      <c r="BS179" s="72"/>
      <c r="BT179" s="72"/>
      <c r="BU179" s="72"/>
      <c r="BV179" s="72"/>
    </row>
    <row r="180" ht="15.75" customHeight="1">
      <c r="BR180" s="72"/>
      <c r="BS180" s="72"/>
      <c r="BT180" s="72"/>
      <c r="BU180" s="72"/>
      <c r="BV180" s="72"/>
    </row>
    <row r="181" ht="15.75" customHeight="1">
      <c r="BR181" s="72"/>
      <c r="BS181" s="72"/>
      <c r="BT181" s="72"/>
      <c r="BU181" s="72"/>
      <c r="BV181" s="72"/>
    </row>
    <row r="182" ht="15.75" customHeight="1">
      <c r="BR182" s="72"/>
      <c r="BS182" s="72"/>
      <c r="BT182" s="72"/>
      <c r="BU182" s="72"/>
      <c r="BV182" s="72"/>
    </row>
    <row r="183" ht="15.75" customHeight="1">
      <c r="BR183" s="72"/>
      <c r="BS183" s="72"/>
      <c r="BT183" s="72"/>
      <c r="BU183" s="72"/>
      <c r="BV183" s="72"/>
    </row>
    <row r="184" ht="15.75" customHeight="1">
      <c r="BR184" s="72"/>
      <c r="BS184" s="72"/>
      <c r="BT184" s="72"/>
      <c r="BU184" s="72"/>
      <c r="BV184" s="72"/>
    </row>
    <row r="185" ht="15.75" customHeight="1">
      <c r="BR185" s="72"/>
      <c r="BS185" s="72"/>
      <c r="BT185" s="72"/>
      <c r="BU185" s="72"/>
      <c r="BV185" s="72"/>
    </row>
    <row r="186" ht="15.75" customHeight="1">
      <c r="BR186" s="72"/>
      <c r="BS186" s="72"/>
      <c r="BT186" s="72"/>
      <c r="BU186" s="72"/>
      <c r="BV186" s="72"/>
    </row>
    <row r="187" ht="15.75" customHeight="1">
      <c r="BR187" s="72"/>
      <c r="BS187" s="72"/>
      <c r="BT187" s="72"/>
      <c r="BU187" s="72"/>
      <c r="BV187" s="72"/>
    </row>
    <row r="188" ht="15.75" customHeight="1">
      <c r="BR188" s="72"/>
      <c r="BS188" s="72"/>
      <c r="BT188" s="72"/>
      <c r="BU188" s="72"/>
      <c r="BV188" s="72"/>
    </row>
    <row r="189" ht="15.75" customHeight="1">
      <c r="BR189" s="72"/>
      <c r="BS189" s="72"/>
      <c r="BT189" s="72"/>
      <c r="BU189" s="72"/>
      <c r="BV189" s="72"/>
    </row>
    <row r="190" ht="15.75" customHeight="1">
      <c r="BR190" s="72"/>
      <c r="BS190" s="72"/>
      <c r="BT190" s="72"/>
      <c r="BU190" s="72"/>
      <c r="BV190" s="72"/>
    </row>
    <row r="191" ht="15.75" customHeight="1">
      <c r="BR191" s="72"/>
      <c r="BS191" s="72"/>
      <c r="BT191" s="72"/>
      <c r="BU191" s="72"/>
      <c r="BV191" s="72"/>
    </row>
    <row r="192" ht="15.75" customHeight="1">
      <c r="BR192" s="72"/>
      <c r="BS192" s="72"/>
      <c r="BT192" s="72"/>
      <c r="BU192" s="72"/>
      <c r="BV192" s="72"/>
    </row>
    <row r="193" ht="15.75" customHeight="1">
      <c r="BR193" s="72"/>
      <c r="BS193" s="72"/>
      <c r="BT193" s="72"/>
      <c r="BU193" s="72"/>
      <c r="BV193" s="72"/>
    </row>
    <row r="194" ht="15.75" customHeight="1">
      <c r="BR194" s="72"/>
      <c r="BS194" s="72"/>
      <c r="BT194" s="72"/>
      <c r="BU194" s="72"/>
      <c r="BV194" s="72"/>
    </row>
    <row r="195" ht="15.75" customHeight="1">
      <c r="BR195" s="72"/>
      <c r="BS195" s="72"/>
      <c r="BT195" s="72"/>
      <c r="BU195" s="72"/>
      <c r="BV195" s="72"/>
    </row>
    <row r="196" ht="15.75" customHeight="1">
      <c r="BR196" s="72"/>
      <c r="BS196" s="72"/>
      <c r="BT196" s="72"/>
      <c r="BU196" s="72"/>
      <c r="BV196" s="72"/>
    </row>
    <row r="197" ht="15.75" customHeight="1">
      <c r="BR197" s="72"/>
      <c r="BS197" s="72"/>
      <c r="BT197" s="72"/>
      <c r="BU197" s="72"/>
      <c r="BV197" s="72"/>
    </row>
    <row r="198" ht="15.75" customHeight="1">
      <c r="BR198" s="72"/>
      <c r="BS198" s="72"/>
      <c r="BT198" s="72"/>
      <c r="BU198" s="72"/>
      <c r="BV198" s="72"/>
    </row>
    <row r="199" ht="15.75" customHeight="1">
      <c r="BR199" s="72"/>
      <c r="BS199" s="72"/>
      <c r="BT199" s="72"/>
      <c r="BU199" s="72"/>
      <c r="BV199" s="72"/>
    </row>
    <row r="200" ht="15.75" customHeight="1">
      <c r="BR200" s="72"/>
      <c r="BS200" s="72"/>
      <c r="BT200" s="72"/>
      <c r="BU200" s="72"/>
      <c r="BV200" s="72"/>
    </row>
    <row r="201" ht="15.75" customHeight="1">
      <c r="BR201" s="72"/>
      <c r="BS201" s="72"/>
      <c r="BT201" s="72"/>
      <c r="BU201" s="72"/>
      <c r="BV201" s="72"/>
    </row>
    <row r="202" ht="15.75" customHeight="1">
      <c r="BR202" s="72"/>
      <c r="BS202" s="72"/>
      <c r="BT202" s="72"/>
      <c r="BU202" s="72"/>
      <c r="BV202" s="72"/>
    </row>
    <row r="203" ht="15.75" customHeight="1">
      <c r="BR203" s="72"/>
      <c r="BS203" s="72"/>
      <c r="BT203" s="72"/>
      <c r="BU203" s="72"/>
      <c r="BV203" s="72"/>
    </row>
    <row r="204" ht="15.75" customHeight="1">
      <c r="BR204" s="72"/>
      <c r="BS204" s="72"/>
      <c r="BT204" s="72"/>
      <c r="BU204" s="72"/>
      <c r="BV204" s="72"/>
    </row>
    <row r="205" ht="15.75" customHeight="1">
      <c r="BR205" s="72"/>
      <c r="BS205" s="72"/>
      <c r="BT205" s="72"/>
      <c r="BU205" s="72"/>
      <c r="BV205" s="72"/>
    </row>
    <row r="206" ht="15.75" customHeight="1">
      <c r="BR206" s="72"/>
      <c r="BS206" s="72"/>
      <c r="BT206" s="72"/>
      <c r="BU206" s="72"/>
      <c r="BV206" s="72"/>
    </row>
    <row r="207" ht="15.75" customHeight="1">
      <c r="BR207" s="72"/>
      <c r="BS207" s="72"/>
      <c r="BT207" s="72"/>
      <c r="BU207" s="72"/>
      <c r="BV207" s="72"/>
    </row>
    <row r="208" ht="15.75" customHeight="1">
      <c r="BR208" s="72"/>
      <c r="BS208" s="72"/>
      <c r="BT208" s="72"/>
      <c r="BU208" s="72"/>
      <c r="BV208" s="72"/>
    </row>
    <row r="209" ht="15.75" customHeight="1">
      <c r="BR209" s="72"/>
      <c r="BS209" s="72"/>
      <c r="BT209" s="72"/>
      <c r="BU209" s="72"/>
      <c r="BV209" s="72"/>
    </row>
    <row r="210" ht="15.75" customHeight="1">
      <c r="BR210" s="72"/>
      <c r="BS210" s="72"/>
      <c r="BT210" s="72"/>
      <c r="BU210" s="72"/>
      <c r="BV210" s="72"/>
    </row>
    <row r="211" ht="15.75" customHeight="1">
      <c r="BR211" s="72"/>
      <c r="BS211" s="72"/>
      <c r="BT211" s="72"/>
      <c r="BU211" s="72"/>
      <c r="BV211" s="72"/>
    </row>
    <row r="212" ht="15.75" customHeight="1">
      <c r="BR212" s="72"/>
      <c r="BS212" s="72"/>
      <c r="BT212" s="72"/>
      <c r="BU212" s="72"/>
      <c r="BV212" s="72"/>
    </row>
    <row r="213" ht="15.75" customHeight="1">
      <c r="BR213" s="72"/>
      <c r="BS213" s="72"/>
      <c r="BT213" s="72"/>
      <c r="BU213" s="72"/>
      <c r="BV213" s="72"/>
    </row>
    <row r="214" ht="15.75" customHeight="1">
      <c r="BR214" s="72"/>
      <c r="BS214" s="72"/>
      <c r="BT214" s="72"/>
      <c r="BU214" s="72"/>
      <c r="BV214" s="72"/>
    </row>
    <row r="215" ht="15.75" customHeight="1">
      <c r="BR215" s="72"/>
      <c r="BS215" s="72"/>
      <c r="BT215" s="72"/>
      <c r="BU215" s="72"/>
      <c r="BV215" s="72"/>
    </row>
    <row r="216" ht="15.75" customHeight="1">
      <c r="BR216" s="72"/>
      <c r="BS216" s="72"/>
      <c r="BT216" s="72"/>
      <c r="BU216" s="72"/>
      <c r="BV216" s="72"/>
    </row>
    <row r="217" ht="15.75" customHeight="1">
      <c r="BR217" s="72"/>
      <c r="BS217" s="72"/>
      <c r="BT217" s="72"/>
      <c r="BU217" s="72"/>
      <c r="BV217" s="72"/>
    </row>
    <row r="218" ht="15.75" customHeight="1">
      <c r="BR218" s="72"/>
      <c r="BS218" s="72"/>
      <c r="BT218" s="72"/>
      <c r="BU218" s="72"/>
      <c r="BV218" s="72"/>
    </row>
    <row r="219" ht="15.75" customHeight="1">
      <c r="BR219" s="72"/>
      <c r="BS219" s="72"/>
      <c r="BT219" s="72"/>
      <c r="BU219" s="72"/>
      <c r="BV219" s="72"/>
    </row>
    <row r="220" ht="15.75" customHeight="1">
      <c r="BR220" s="72"/>
      <c r="BS220" s="72"/>
      <c r="BT220" s="72"/>
      <c r="BU220" s="72"/>
      <c r="BV220" s="72"/>
    </row>
    <row r="221" ht="15.75" customHeight="1">
      <c r="BR221" s="72"/>
      <c r="BS221" s="72"/>
      <c r="BT221" s="72"/>
      <c r="BU221" s="72"/>
      <c r="BV221" s="72"/>
    </row>
    <row r="222" ht="15.75" customHeight="1">
      <c r="BR222" s="72"/>
      <c r="BS222" s="72"/>
      <c r="BT222" s="72"/>
      <c r="BU222" s="72"/>
      <c r="BV222" s="72"/>
    </row>
    <row r="223" ht="15.75" customHeight="1">
      <c r="BR223" s="72"/>
      <c r="BS223" s="72"/>
      <c r="BT223" s="72"/>
      <c r="BU223" s="72"/>
      <c r="BV223" s="72"/>
    </row>
    <row r="224" ht="15.75" customHeight="1">
      <c r="BR224" s="72"/>
      <c r="BS224" s="72"/>
      <c r="BT224" s="72"/>
      <c r="BU224" s="72"/>
      <c r="BV224" s="72"/>
    </row>
    <row r="225" ht="15.75" customHeight="1">
      <c r="BR225" s="72"/>
      <c r="BS225" s="72"/>
      <c r="BT225" s="72"/>
      <c r="BU225" s="72"/>
      <c r="BV225" s="72"/>
    </row>
    <row r="226" ht="15.75" customHeight="1">
      <c r="BR226" s="72"/>
      <c r="BS226" s="72"/>
      <c r="BT226" s="72"/>
      <c r="BU226" s="72"/>
      <c r="BV226" s="72"/>
    </row>
    <row r="227" ht="15.75" customHeight="1">
      <c r="BR227" s="72"/>
      <c r="BS227" s="72"/>
      <c r="BT227" s="72"/>
      <c r="BU227" s="72"/>
      <c r="BV227" s="72"/>
    </row>
    <row r="228" ht="15.75" customHeight="1">
      <c r="BR228" s="72"/>
      <c r="BS228" s="72"/>
      <c r="BT228" s="72"/>
      <c r="BU228" s="72"/>
      <c r="BV228" s="72"/>
    </row>
    <row r="229" ht="15.75" customHeight="1">
      <c r="BR229" s="72"/>
      <c r="BS229" s="72"/>
      <c r="BT229" s="72"/>
      <c r="BU229" s="72"/>
      <c r="BV229" s="72"/>
    </row>
    <row r="230" ht="15.75" customHeight="1">
      <c r="BR230" s="72"/>
      <c r="BS230" s="72"/>
      <c r="BT230" s="72"/>
      <c r="BU230" s="72"/>
      <c r="BV230" s="72"/>
    </row>
    <row r="231" ht="15.75" customHeight="1">
      <c r="BR231" s="72"/>
      <c r="BS231" s="72"/>
      <c r="BT231" s="72"/>
      <c r="BU231" s="72"/>
      <c r="BV231" s="72"/>
    </row>
    <row r="232" ht="15.75" customHeight="1">
      <c r="BR232" s="72"/>
      <c r="BS232" s="72"/>
      <c r="BT232" s="72"/>
      <c r="BU232" s="72"/>
      <c r="BV232" s="72"/>
    </row>
    <row r="233" ht="15.75" customHeight="1">
      <c r="BR233" s="72"/>
      <c r="BS233" s="72"/>
      <c r="BT233" s="72"/>
      <c r="BU233" s="72"/>
      <c r="BV233" s="72"/>
    </row>
    <row r="234" ht="15.75" customHeight="1">
      <c r="BR234" s="72"/>
      <c r="BS234" s="72"/>
      <c r="BT234" s="72"/>
      <c r="BU234" s="72"/>
      <c r="BV234" s="72"/>
    </row>
    <row r="235" ht="15.75" customHeight="1">
      <c r="BR235" s="72"/>
      <c r="BS235" s="72"/>
      <c r="BT235" s="72"/>
      <c r="BU235" s="72"/>
      <c r="BV235" s="72"/>
    </row>
    <row r="236" ht="15.75" customHeight="1">
      <c r="BR236" s="72"/>
      <c r="BS236" s="72"/>
      <c r="BT236" s="72"/>
      <c r="BU236" s="72"/>
      <c r="BV236" s="72"/>
    </row>
    <row r="237" ht="15.75" customHeight="1">
      <c r="BR237" s="72"/>
      <c r="BS237" s="72"/>
      <c r="BT237" s="72"/>
      <c r="BU237" s="72"/>
      <c r="BV237" s="72"/>
    </row>
    <row r="238" ht="15.75" customHeight="1">
      <c r="BR238" s="72"/>
      <c r="BS238" s="72"/>
      <c r="BT238" s="72"/>
      <c r="BU238" s="72"/>
      <c r="BV238" s="72"/>
    </row>
    <row r="239" ht="15.75" customHeight="1">
      <c r="BR239" s="72"/>
      <c r="BS239" s="72"/>
      <c r="BT239" s="72"/>
      <c r="BU239" s="72"/>
      <c r="BV239" s="72"/>
    </row>
    <row r="240" ht="15.75" customHeight="1">
      <c r="BR240" s="72"/>
      <c r="BS240" s="72"/>
      <c r="BT240" s="72"/>
      <c r="BU240" s="72"/>
      <c r="BV240" s="72"/>
    </row>
    <row r="241" ht="15.75" customHeight="1">
      <c r="BR241" s="72"/>
      <c r="BS241" s="72"/>
      <c r="BT241" s="72"/>
      <c r="BU241" s="72"/>
      <c r="BV241" s="72"/>
    </row>
    <row r="242" ht="15.75" customHeight="1">
      <c r="BR242" s="72"/>
      <c r="BS242" s="72"/>
      <c r="BT242" s="72"/>
      <c r="BU242" s="72"/>
      <c r="BV242" s="72"/>
    </row>
    <row r="243" ht="15.75" customHeight="1">
      <c r="BR243" s="72"/>
      <c r="BS243" s="72"/>
      <c r="BT243" s="72"/>
      <c r="BU243" s="72"/>
      <c r="BV243" s="72"/>
    </row>
    <row r="244" ht="15.75" customHeight="1">
      <c r="BR244" s="72"/>
      <c r="BS244" s="72"/>
      <c r="BT244" s="72"/>
      <c r="BU244" s="72"/>
      <c r="BV244" s="72"/>
    </row>
    <row r="245" ht="15.75" customHeight="1">
      <c r="BR245" s="72"/>
      <c r="BS245" s="72"/>
      <c r="BT245" s="72"/>
      <c r="BU245" s="72"/>
      <c r="BV245" s="72"/>
    </row>
    <row r="246" ht="15.75" customHeight="1">
      <c r="BR246" s="72"/>
      <c r="BS246" s="72"/>
      <c r="BT246" s="72"/>
      <c r="BU246" s="72"/>
      <c r="BV246" s="72"/>
    </row>
    <row r="247" ht="15.75" customHeight="1">
      <c r="BR247" s="72"/>
      <c r="BS247" s="72"/>
      <c r="BT247" s="72"/>
      <c r="BU247" s="72"/>
      <c r="BV247" s="72"/>
    </row>
    <row r="248" ht="15.75" customHeight="1">
      <c r="BR248" s="72"/>
      <c r="BS248" s="72"/>
      <c r="BT248" s="72"/>
      <c r="BU248" s="72"/>
      <c r="BV248" s="72"/>
    </row>
    <row r="249" ht="15.75" customHeight="1">
      <c r="BR249" s="72"/>
      <c r="BS249" s="72"/>
      <c r="BT249" s="72"/>
      <c r="BU249" s="72"/>
      <c r="BV249" s="72"/>
    </row>
    <row r="250" ht="15.75" customHeight="1">
      <c r="BR250" s="72"/>
      <c r="BS250" s="72"/>
      <c r="BT250" s="72"/>
      <c r="BU250" s="72"/>
      <c r="BV250" s="72"/>
    </row>
    <row r="251" ht="15.75" customHeight="1">
      <c r="BR251" s="72"/>
      <c r="BS251" s="72"/>
      <c r="BT251" s="72"/>
      <c r="BU251" s="72"/>
      <c r="BV251" s="72"/>
    </row>
    <row r="252" ht="15.75" customHeight="1">
      <c r="BR252" s="72"/>
      <c r="BS252" s="72"/>
      <c r="BT252" s="72"/>
      <c r="BU252" s="72"/>
      <c r="BV252" s="72"/>
    </row>
    <row r="253" ht="15.75" customHeight="1">
      <c r="BR253" s="72"/>
      <c r="BS253" s="72"/>
      <c r="BT253" s="72"/>
      <c r="BU253" s="72"/>
      <c r="BV253" s="72"/>
    </row>
    <row r="254" ht="15.75" customHeight="1">
      <c r="BR254" s="72"/>
      <c r="BS254" s="72"/>
      <c r="BT254" s="72"/>
      <c r="BU254" s="72"/>
      <c r="BV254" s="72"/>
    </row>
    <row r="255" ht="15.75" customHeight="1">
      <c r="BR255" s="72"/>
      <c r="BS255" s="72"/>
      <c r="BT255" s="72"/>
      <c r="BU255" s="72"/>
      <c r="BV255" s="72"/>
    </row>
    <row r="256" ht="15.75" customHeight="1">
      <c r="BR256" s="72"/>
      <c r="BS256" s="72"/>
      <c r="BT256" s="72"/>
      <c r="BU256" s="72"/>
      <c r="BV256" s="72"/>
    </row>
    <row r="257" ht="15.75" customHeight="1">
      <c r="BR257" s="72"/>
      <c r="BS257" s="72"/>
      <c r="BT257" s="72"/>
      <c r="BU257" s="72"/>
      <c r="BV257" s="72"/>
    </row>
    <row r="258" ht="15.75" customHeight="1">
      <c r="BR258" s="72"/>
      <c r="BS258" s="72"/>
      <c r="BT258" s="72"/>
      <c r="BU258" s="72"/>
      <c r="BV258" s="72"/>
    </row>
    <row r="259" ht="15.75" customHeight="1">
      <c r="BR259" s="72"/>
      <c r="BS259" s="72"/>
      <c r="BT259" s="72"/>
      <c r="BU259" s="72"/>
      <c r="BV259" s="72"/>
    </row>
    <row r="260" ht="15.75" customHeight="1">
      <c r="BR260" s="72"/>
      <c r="BS260" s="72"/>
      <c r="BT260" s="72"/>
      <c r="BU260" s="72"/>
      <c r="BV260" s="72"/>
    </row>
    <row r="261" ht="15.75" customHeight="1">
      <c r="BR261" s="72"/>
      <c r="BS261" s="72"/>
      <c r="BT261" s="72"/>
      <c r="BU261" s="72"/>
      <c r="BV261" s="72"/>
    </row>
    <row r="262" ht="15.75" customHeight="1">
      <c r="BR262" s="72"/>
      <c r="BS262" s="72"/>
      <c r="BT262" s="72"/>
      <c r="BU262" s="72"/>
      <c r="BV262" s="72"/>
    </row>
    <row r="263" ht="15.75" customHeight="1">
      <c r="BR263" s="72"/>
      <c r="BS263" s="72"/>
      <c r="BT263" s="72"/>
      <c r="BU263" s="72"/>
      <c r="BV263" s="72"/>
    </row>
    <row r="264" ht="15.75" customHeight="1">
      <c r="BR264" s="72"/>
      <c r="BS264" s="72"/>
      <c r="BT264" s="72"/>
      <c r="BU264" s="72"/>
      <c r="BV264" s="72"/>
    </row>
    <row r="265" ht="15.75" customHeight="1">
      <c r="BR265" s="72"/>
      <c r="BS265" s="72"/>
      <c r="BT265" s="72"/>
      <c r="BU265" s="72"/>
      <c r="BV265" s="72"/>
    </row>
    <row r="266" ht="15.75" customHeight="1">
      <c r="BR266" s="72"/>
      <c r="BS266" s="72"/>
      <c r="BT266" s="72"/>
      <c r="BU266" s="72"/>
      <c r="BV266" s="72"/>
    </row>
    <row r="267" ht="15.75" customHeight="1">
      <c r="BR267" s="72"/>
      <c r="BS267" s="72"/>
      <c r="BT267" s="72"/>
      <c r="BU267" s="72"/>
      <c r="BV267" s="72"/>
    </row>
    <row r="268" ht="15.75" customHeight="1">
      <c r="BR268" s="72"/>
      <c r="BS268" s="72"/>
      <c r="BT268" s="72"/>
      <c r="BU268" s="72"/>
      <c r="BV268" s="72"/>
    </row>
    <row r="269" ht="15.75" customHeight="1">
      <c r="BR269" s="72"/>
      <c r="BS269" s="72"/>
      <c r="BT269" s="72"/>
      <c r="BU269" s="72"/>
      <c r="BV269" s="72"/>
    </row>
    <row r="270" ht="15.75" customHeight="1">
      <c r="BR270" s="72"/>
      <c r="BS270" s="72"/>
      <c r="BT270" s="72"/>
      <c r="BU270" s="72"/>
      <c r="BV270" s="72"/>
    </row>
    <row r="271" ht="15.75" customHeight="1">
      <c r="BR271" s="72"/>
      <c r="BS271" s="72"/>
      <c r="BT271" s="72"/>
      <c r="BU271" s="72"/>
      <c r="BV271" s="72"/>
    </row>
    <row r="272" ht="15.75" customHeight="1">
      <c r="BR272" s="72"/>
      <c r="BS272" s="72"/>
      <c r="BT272" s="72"/>
      <c r="BU272" s="72"/>
      <c r="BV272" s="72"/>
    </row>
    <row r="273" ht="15.75" customHeight="1">
      <c r="BR273" s="72"/>
      <c r="BS273" s="72"/>
      <c r="BT273" s="72"/>
      <c r="BU273" s="72"/>
      <c r="BV273" s="72"/>
    </row>
    <row r="274" ht="15.75" customHeight="1">
      <c r="BR274" s="72"/>
      <c r="BS274" s="72"/>
      <c r="BT274" s="72"/>
      <c r="BU274" s="72"/>
      <c r="BV274" s="72"/>
    </row>
    <row r="275" ht="15.75" customHeight="1">
      <c r="BR275" s="72"/>
      <c r="BS275" s="72"/>
      <c r="BT275" s="72"/>
      <c r="BU275" s="72"/>
      <c r="BV275" s="72"/>
    </row>
    <row r="276" ht="15.75" customHeight="1">
      <c r="BR276" s="72"/>
      <c r="BS276" s="72"/>
      <c r="BT276" s="72"/>
      <c r="BU276" s="72"/>
      <c r="BV276" s="72"/>
    </row>
    <row r="277" ht="15.75" customHeight="1">
      <c r="BR277" s="72"/>
      <c r="BS277" s="72"/>
      <c r="BT277" s="72"/>
      <c r="BU277" s="72"/>
      <c r="BV277" s="72"/>
    </row>
    <row r="278" ht="15.75" customHeight="1">
      <c r="BR278" s="72"/>
      <c r="BS278" s="72"/>
      <c r="BT278" s="72"/>
      <c r="BU278" s="72"/>
      <c r="BV278" s="72"/>
    </row>
    <row r="279" ht="15.75" customHeight="1">
      <c r="BR279" s="72"/>
      <c r="BS279" s="72"/>
      <c r="BT279" s="72"/>
      <c r="BU279" s="72"/>
      <c r="BV279" s="72"/>
    </row>
    <row r="280" ht="15.75" customHeight="1">
      <c r="BR280" s="72"/>
      <c r="BS280" s="72"/>
      <c r="BT280" s="72"/>
      <c r="BU280" s="72"/>
      <c r="BV280" s="72"/>
    </row>
    <row r="281" ht="15.75" customHeight="1">
      <c r="BR281" s="72"/>
      <c r="BS281" s="72"/>
      <c r="BT281" s="72"/>
      <c r="BU281" s="72"/>
      <c r="BV281" s="72"/>
    </row>
    <row r="282" ht="15.75" customHeight="1">
      <c r="BR282" s="72"/>
      <c r="BS282" s="72"/>
      <c r="BT282" s="72"/>
      <c r="BU282" s="72"/>
      <c r="BV282" s="72"/>
    </row>
    <row r="283" ht="15.75" customHeight="1">
      <c r="BR283" s="72"/>
      <c r="BS283" s="72"/>
      <c r="BT283" s="72"/>
      <c r="BU283" s="72"/>
      <c r="BV283" s="72"/>
    </row>
    <row r="284" ht="15.75" customHeight="1">
      <c r="BR284" s="72"/>
      <c r="BS284" s="72"/>
      <c r="BT284" s="72"/>
      <c r="BU284" s="72"/>
      <c r="BV284" s="72"/>
    </row>
    <row r="285" ht="15.75" customHeight="1">
      <c r="BR285" s="72"/>
      <c r="BS285" s="72"/>
      <c r="BT285" s="72"/>
      <c r="BU285" s="72"/>
      <c r="BV285" s="72"/>
    </row>
    <row r="286" ht="15.75" customHeight="1">
      <c r="BR286" s="72"/>
      <c r="BS286" s="72"/>
      <c r="BT286" s="72"/>
      <c r="BU286" s="72"/>
      <c r="BV286" s="72"/>
    </row>
    <row r="287" ht="15.75" customHeight="1">
      <c r="BR287" s="72"/>
      <c r="BS287" s="72"/>
      <c r="BT287" s="72"/>
      <c r="BU287" s="72"/>
      <c r="BV287" s="72"/>
    </row>
    <row r="288" ht="15.75" customHeight="1">
      <c r="BR288" s="72"/>
      <c r="BS288" s="72"/>
      <c r="BT288" s="72"/>
      <c r="BU288" s="72"/>
      <c r="BV288" s="72"/>
    </row>
    <row r="289" ht="15.75" customHeight="1">
      <c r="BR289" s="72"/>
      <c r="BS289" s="72"/>
      <c r="BT289" s="72"/>
      <c r="BU289" s="72"/>
      <c r="BV289" s="72"/>
    </row>
    <row r="290" ht="15.75" customHeight="1">
      <c r="BR290" s="72"/>
      <c r="BS290" s="72"/>
      <c r="BT290" s="72"/>
      <c r="BU290" s="72"/>
      <c r="BV290" s="72"/>
    </row>
    <row r="291" ht="15.75" customHeight="1">
      <c r="BR291" s="72"/>
      <c r="BS291" s="72"/>
      <c r="BT291" s="72"/>
      <c r="BU291" s="72"/>
      <c r="BV291" s="72"/>
    </row>
    <row r="292" ht="15.75" customHeight="1">
      <c r="BR292" s="72"/>
      <c r="BS292" s="72"/>
      <c r="BT292" s="72"/>
      <c r="BU292" s="72"/>
      <c r="BV292" s="72"/>
    </row>
    <row r="293" ht="15.75" customHeight="1">
      <c r="BR293" s="72"/>
      <c r="BS293" s="72"/>
      <c r="BT293" s="72"/>
      <c r="BU293" s="72"/>
      <c r="BV293" s="72"/>
    </row>
    <row r="294" ht="15.75" customHeight="1">
      <c r="BR294" s="72"/>
      <c r="BS294" s="72"/>
      <c r="BT294" s="72"/>
      <c r="BU294" s="72"/>
      <c r="BV294" s="72"/>
    </row>
    <row r="295" ht="15.75" customHeight="1">
      <c r="BR295" s="72"/>
      <c r="BS295" s="72"/>
      <c r="BT295" s="72"/>
      <c r="BU295" s="72"/>
      <c r="BV295" s="72"/>
    </row>
    <row r="296" ht="15.75" customHeight="1">
      <c r="BR296" s="72"/>
      <c r="BS296" s="72"/>
      <c r="BT296" s="72"/>
      <c r="BU296" s="72"/>
      <c r="BV296" s="72"/>
    </row>
    <row r="297" ht="15.75" customHeight="1">
      <c r="BR297" s="72"/>
      <c r="BS297" s="72"/>
      <c r="BT297" s="72"/>
      <c r="BU297" s="72"/>
      <c r="BV297" s="72"/>
    </row>
    <row r="298" ht="15.75" customHeight="1">
      <c r="BR298" s="72"/>
      <c r="BS298" s="72"/>
      <c r="BT298" s="72"/>
      <c r="BU298" s="72"/>
      <c r="BV298" s="72"/>
    </row>
    <row r="299" ht="15.75" customHeight="1">
      <c r="BR299" s="72"/>
      <c r="BS299" s="72"/>
      <c r="BT299" s="72"/>
      <c r="BU299" s="72"/>
      <c r="BV299" s="72"/>
    </row>
    <row r="300" ht="15.75" customHeight="1">
      <c r="BR300" s="72"/>
      <c r="BS300" s="72"/>
      <c r="BT300" s="72"/>
      <c r="BU300" s="72"/>
      <c r="BV300" s="72"/>
    </row>
    <row r="301" ht="15.75" customHeight="1">
      <c r="BR301" s="72"/>
      <c r="BS301" s="72"/>
      <c r="BT301" s="72"/>
      <c r="BU301" s="72"/>
      <c r="BV301" s="72"/>
    </row>
    <row r="302" ht="15.75" customHeight="1">
      <c r="BR302" s="72"/>
      <c r="BS302" s="72"/>
      <c r="BT302" s="72"/>
      <c r="BU302" s="72"/>
      <c r="BV302" s="72"/>
    </row>
    <row r="303" ht="15.75" customHeight="1">
      <c r="BR303" s="72"/>
      <c r="BS303" s="72"/>
      <c r="BT303" s="72"/>
      <c r="BU303" s="72"/>
      <c r="BV303" s="72"/>
    </row>
    <row r="304" ht="15.75" customHeight="1">
      <c r="BR304" s="72"/>
      <c r="BS304" s="72"/>
      <c r="BT304" s="72"/>
      <c r="BU304" s="72"/>
      <c r="BV304" s="72"/>
    </row>
    <row r="305" ht="15.75" customHeight="1">
      <c r="BR305" s="72"/>
      <c r="BS305" s="72"/>
      <c r="BT305" s="72"/>
      <c r="BU305" s="72"/>
      <c r="BV305" s="72"/>
    </row>
    <row r="306" ht="15.75" customHeight="1">
      <c r="BR306" s="72"/>
      <c r="BS306" s="72"/>
      <c r="BT306" s="72"/>
      <c r="BU306" s="72"/>
      <c r="BV306" s="72"/>
    </row>
    <row r="307" ht="15.75" customHeight="1">
      <c r="BR307" s="72"/>
      <c r="BS307" s="72"/>
      <c r="BT307" s="72"/>
      <c r="BU307" s="72"/>
      <c r="BV307" s="72"/>
    </row>
    <row r="308" ht="15.75" customHeight="1">
      <c r="BR308" s="72"/>
      <c r="BS308" s="72"/>
      <c r="BT308" s="72"/>
      <c r="BU308" s="72"/>
      <c r="BV308" s="72"/>
    </row>
    <row r="309" ht="15.75" customHeight="1">
      <c r="BR309" s="72"/>
      <c r="BS309" s="72"/>
      <c r="BT309" s="72"/>
      <c r="BU309" s="72"/>
      <c r="BV309" s="72"/>
    </row>
    <row r="310" ht="15.75" customHeight="1">
      <c r="BR310" s="72"/>
      <c r="BS310" s="72"/>
      <c r="BT310" s="72"/>
      <c r="BU310" s="72"/>
      <c r="BV310" s="72"/>
    </row>
    <row r="311" ht="15.75" customHeight="1">
      <c r="BR311" s="72"/>
      <c r="BS311" s="72"/>
      <c r="BT311" s="72"/>
      <c r="BU311" s="72"/>
      <c r="BV311" s="72"/>
    </row>
    <row r="312" ht="15.75" customHeight="1">
      <c r="BR312" s="72"/>
      <c r="BS312" s="72"/>
      <c r="BT312" s="72"/>
      <c r="BU312" s="72"/>
      <c r="BV312" s="72"/>
    </row>
    <row r="313" ht="15.75" customHeight="1">
      <c r="BR313" s="72"/>
      <c r="BS313" s="72"/>
      <c r="BT313" s="72"/>
      <c r="BU313" s="72"/>
      <c r="BV313" s="72"/>
    </row>
    <row r="314" ht="15.75" customHeight="1">
      <c r="BR314" s="72"/>
      <c r="BS314" s="72"/>
      <c r="BT314" s="72"/>
      <c r="BU314" s="72"/>
      <c r="BV314" s="72"/>
    </row>
    <row r="315" ht="15.75" customHeight="1">
      <c r="BR315" s="72"/>
      <c r="BS315" s="72"/>
      <c r="BT315" s="72"/>
      <c r="BU315" s="72"/>
      <c r="BV315" s="72"/>
    </row>
    <row r="316" ht="15.75" customHeight="1">
      <c r="BR316" s="72"/>
      <c r="BS316" s="72"/>
      <c r="BT316" s="72"/>
      <c r="BU316" s="72"/>
      <c r="BV316" s="72"/>
    </row>
    <row r="317" ht="15.75" customHeight="1">
      <c r="BR317" s="72"/>
      <c r="BS317" s="72"/>
      <c r="BT317" s="72"/>
      <c r="BU317" s="72"/>
      <c r="BV317" s="72"/>
    </row>
    <row r="318" ht="15.75" customHeight="1">
      <c r="BR318" s="72"/>
      <c r="BS318" s="72"/>
      <c r="BT318" s="72"/>
      <c r="BU318" s="72"/>
      <c r="BV318" s="72"/>
    </row>
    <row r="319" ht="15.75" customHeight="1">
      <c r="BR319" s="72"/>
      <c r="BS319" s="72"/>
      <c r="BT319" s="72"/>
      <c r="BU319" s="72"/>
      <c r="BV319" s="72"/>
    </row>
    <row r="320" ht="15.75" customHeight="1">
      <c r="BR320" s="72"/>
      <c r="BS320" s="72"/>
      <c r="BT320" s="72"/>
      <c r="BU320" s="72"/>
      <c r="BV320" s="72"/>
    </row>
    <row r="321" ht="15.75" customHeight="1">
      <c r="BR321" s="72"/>
      <c r="BS321" s="72"/>
      <c r="BT321" s="72"/>
      <c r="BU321" s="72"/>
      <c r="BV321" s="72"/>
    </row>
    <row r="322" ht="15.75" customHeight="1">
      <c r="BR322" s="72"/>
      <c r="BS322" s="72"/>
      <c r="BT322" s="72"/>
      <c r="BU322" s="72"/>
      <c r="BV322" s="72"/>
    </row>
    <row r="323" ht="15.75" customHeight="1">
      <c r="BR323" s="72"/>
      <c r="BS323" s="72"/>
      <c r="BT323" s="72"/>
      <c r="BU323" s="72"/>
      <c r="BV323" s="72"/>
    </row>
    <row r="324" ht="15.75" customHeight="1">
      <c r="BR324" s="72"/>
      <c r="BS324" s="72"/>
      <c r="BT324" s="72"/>
      <c r="BU324" s="72"/>
      <c r="BV324" s="72"/>
    </row>
    <row r="325" ht="15.75" customHeight="1">
      <c r="BR325" s="72"/>
      <c r="BS325" s="72"/>
      <c r="BT325" s="72"/>
      <c r="BU325" s="72"/>
      <c r="BV325" s="72"/>
    </row>
    <row r="326" ht="15.75" customHeight="1">
      <c r="BR326" s="72"/>
      <c r="BS326" s="72"/>
      <c r="BT326" s="72"/>
      <c r="BU326" s="72"/>
      <c r="BV326" s="72"/>
    </row>
    <row r="327" ht="15.75" customHeight="1">
      <c r="BR327" s="72"/>
      <c r="BS327" s="72"/>
      <c r="BT327" s="72"/>
      <c r="BU327" s="72"/>
      <c r="BV327" s="72"/>
    </row>
    <row r="328" ht="15.75" customHeight="1">
      <c r="BR328" s="72"/>
      <c r="BS328" s="72"/>
      <c r="BT328" s="72"/>
      <c r="BU328" s="72"/>
      <c r="BV328" s="72"/>
    </row>
    <row r="329" ht="15.75" customHeight="1">
      <c r="BR329" s="72"/>
      <c r="BS329" s="72"/>
      <c r="BT329" s="72"/>
      <c r="BU329" s="72"/>
      <c r="BV329" s="72"/>
    </row>
    <row r="330" ht="15.75" customHeight="1">
      <c r="BR330" s="72"/>
      <c r="BS330" s="72"/>
      <c r="BT330" s="72"/>
      <c r="BU330" s="72"/>
      <c r="BV330" s="72"/>
    </row>
    <row r="331" ht="15.75" customHeight="1">
      <c r="BR331" s="72"/>
      <c r="BS331" s="72"/>
      <c r="BT331" s="72"/>
      <c r="BU331" s="72"/>
      <c r="BV331" s="72"/>
    </row>
    <row r="332" ht="15.75" customHeight="1">
      <c r="BR332" s="72"/>
      <c r="BS332" s="72"/>
      <c r="BT332" s="72"/>
      <c r="BU332" s="72"/>
      <c r="BV332" s="72"/>
    </row>
    <row r="333" ht="15.75" customHeight="1">
      <c r="BR333" s="72"/>
      <c r="BS333" s="72"/>
      <c r="BT333" s="72"/>
      <c r="BU333" s="72"/>
      <c r="BV333" s="72"/>
    </row>
    <row r="334" ht="15.75" customHeight="1">
      <c r="BR334" s="72"/>
      <c r="BS334" s="72"/>
      <c r="BT334" s="72"/>
      <c r="BU334" s="72"/>
      <c r="BV334" s="72"/>
    </row>
    <row r="335" ht="15.75" customHeight="1">
      <c r="BR335" s="72"/>
      <c r="BS335" s="72"/>
      <c r="BT335" s="72"/>
      <c r="BU335" s="72"/>
      <c r="BV335" s="72"/>
    </row>
    <row r="336" ht="15.75" customHeight="1">
      <c r="BR336" s="72"/>
      <c r="BS336" s="72"/>
      <c r="BT336" s="72"/>
      <c r="BU336" s="72"/>
      <c r="BV336" s="72"/>
    </row>
    <row r="337" ht="15.75" customHeight="1">
      <c r="BR337" s="72"/>
      <c r="BS337" s="72"/>
      <c r="BT337" s="72"/>
      <c r="BU337" s="72"/>
      <c r="BV337" s="72"/>
    </row>
    <row r="338" ht="15.75" customHeight="1">
      <c r="BR338" s="72"/>
      <c r="BS338" s="72"/>
      <c r="BT338" s="72"/>
      <c r="BU338" s="72"/>
      <c r="BV338" s="72"/>
    </row>
    <row r="339" ht="15.75" customHeight="1">
      <c r="BR339" s="72"/>
      <c r="BS339" s="72"/>
      <c r="BT339" s="72"/>
      <c r="BU339" s="72"/>
      <c r="BV339" s="72"/>
    </row>
    <row r="340" ht="15.75" customHeight="1">
      <c r="BR340" s="72"/>
      <c r="BS340" s="72"/>
      <c r="BT340" s="72"/>
      <c r="BU340" s="72"/>
      <c r="BV340" s="72"/>
    </row>
    <row r="341" ht="15.75" customHeight="1">
      <c r="BR341" s="72"/>
      <c r="BS341" s="72"/>
      <c r="BT341" s="72"/>
      <c r="BU341" s="72"/>
      <c r="BV341" s="72"/>
    </row>
    <row r="342" ht="15.75" customHeight="1">
      <c r="BR342" s="72"/>
      <c r="BS342" s="72"/>
      <c r="BT342" s="72"/>
      <c r="BU342" s="72"/>
      <c r="BV342" s="72"/>
    </row>
    <row r="343" ht="15.75" customHeight="1">
      <c r="BR343" s="72"/>
      <c r="BS343" s="72"/>
      <c r="BT343" s="72"/>
      <c r="BU343" s="72"/>
      <c r="BV343" s="72"/>
    </row>
    <row r="344" ht="15.75" customHeight="1">
      <c r="BR344" s="72"/>
      <c r="BS344" s="72"/>
      <c r="BT344" s="72"/>
      <c r="BU344" s="72"/>
      <c r="BV344" s="72"/>
    </row>
    <row r="345" ht="15.75" customHeight="1">
      <c r="BR345" s="72"/>
      <c r="BS345" s="72"/>
      <c r="BT345" s="72"/>
      <c r="BU345" s="72"/>
      <c r="BV345" s="72"/>
    </row>
    <row r="346" ht="15.75" customHeight="1">
      <c r="BR346" s="72"/>
      <c r="BS346" s="72"/>
      <c r="BT346" s="72"/>
      <c r="BU346" s="72"/>
      <c r="BV346" s="72"/>
    </row>
    <row r="347" ht="15.75" customHeight="1">
      <c r="BR347" s="72"/>
      <c r="BS347" s="72"/>
      <c r="BT347" s="72"/>
      <c r="BU347" s="72"/>
      <c r="BV347" s="72"/>
    </row>
    <row r="348" ht="15.75" customHeight="1">
      <c r="BR348" s="72"/>
      <c r="BS348" s="72"/>
      <c r="BT348" s="72"/>
      <c r="BU348" s="72"/>
      <c r="BV348" s="72"/>
    </row>
    <row r="349" ht="15.75" customHeight="1">
      <c r="BR349" s="72"/>
      <c r="BS349" s="72"/>
      <c r="BT349" s="72"/>
      <c r="BU349" s="72"/>
      <c r="BV349" s="72"/>
    </row>
    <row r="350" ht="15.75" customHeight="1">
      <c r="BR350" s="72"/>
      <c r="BS350" s="72"/>
      <c r="BT350" s="72"/>
      <c r="BU350" s="72"/>
      <c r="BV350" s="72"/>
    </row>
    <row r="351" ht="15.75" customHeight="1">
      <c r="BR351" s="72"/>
      <c r="BS351" s="72"/>
      <c r="BT351" s="72"/>
      <c r="BU351" s="72"/>
      <c r="BV351" s="72"/>
    </row>
    <row r="352" ht="15.75" customHeight="1">
      <c r="BR352" s="72"/>
      <c r="BS352" s="72"/>
      <c r="BT352" s="72"/>
      <c r="BU352" s="72"/>
      <c r="BV352" s="72"/>
    </row>
    <row r="353" ht="15.75" customHeight="1">
      <c r="BR353" s="72"/>
      <c r="BS353" s="72"/>
      <c r="BT353" s="72"/>
      <c r="BU353" s="72"/>
      <c r="BV353" s="72"/>
    </row>
    <row r="354" ht="15.75" customHeight="1">
      <c r="BR354" s="72"/>
      <c r="BS354" s="72"/>
      <c r="BT354" s="72"/>
      <c r="BU354" s="72"/>
      <c r="BV354" s="72"/>
    </row>
    <row r="355" ht="15.75" customHeight="1">
      <c r="BR355" s="72"/>
      <c r="BS355" s="72"/>
      <c r="BT355" s="72"/>
      <c r="BU355" s="72"/>
      <c r="BV355" s="72"/>
    </row>
    <row r="356" ht="15.75" customHeight="1">
      <c r="BR356" s="72"/>
      <c r="BS356" s="72"/>
      <c r="BT356" s="72"/>
      <c r="BU356" s="72"/>
      <c r="BV356" s="72"/>
    </row>
    <row r="357" ht="15.75" customHeight="1">
      <c r="BR357" s="72"/>
      <c r="BS357" s="72"/>
      <c r="BT357" s="72"/>
      <c r="BU357" s="72"/>
      <c r="BV357" s="72"/>
    </row>
    <row r="358" ht="15.75" customHeight="1">
      <c r="BR358" s="72"/>
      <c r="BS358" s="72"/>
      <c r="BT358" s="72"/>
      <c r="BU358" s="72"/>
      <c r="BV358" s="72"/>
    </row>
    <row r="359" ht="15.75" customHeight="1">
      <c r="BR359" s="72"/>
      <c r="BS359" s="72"/>
      <c r="BT359" s="72"/>
      <c r="BU359" s="72"/>
      <c r="BV359" s="72"/>
    </row>
    <row r="360" ht="15.75" customHeight="1">
      <c r="BR360" s="72"/>
      <c r="BS360" s="72"/>
      <c r="BT360" s="72"/>
      <c r="BU360" s="72"/>
      <c r="BV360" s="72"/>
    </row>
    <row r="361" ht="15.75" customHeight="1">
      <c r="BR361" s="72"/>
      <c r="BS361" s="72"/>
      <c r="BT361" s="72"/>
      <c r="BU361" s="72"/>
      <c r="BV361" s="72"/>
    </row>
    <row r="362" ht="15.75" customHeight="1">
      <c r="BR362" s="72"/>
      <c r="BS362" s="72"/>
      <c r="BT362" s="72"/>
      <c r="BU362" s="72"/>
      <c r="BV362" s="72"/>
    </row>
    <row r="363" ht="15.75" customHeight="1">
      <c r="BR363" s="72"/>
      <c r="BS363" s="72"/>
      <c r="BT363" s="72"/>
      <c r="BU363" s="72"/>
      <c r="BV363" s="72"/>
    </row>
    <row r="364" ht="15.75" customHeight="1">
      <c r="BR364" s="72"/>
      <c r="BS364" s="72"/>
      <c r="BT364" s="72"/>
      <c r="BU364" s="72"/>
      <c r="BV364" s="72"/>
    </row>
    <row r="365" ht="15.75" customHeight="1">
      <c r="BR365" s="72"/>
      <c r="BS365" s="72"/>
      <c r="BT365" s="72"/>
      <c r="BU365" s="72"/>
      <c r="BV365" s="72"/>
    </row>
    <row r="366" ht="15.75" customHeight="1">
      <c r="BR366" s="72"/>
      <c r="BS366" s="72"/>
      <c r="BT366" s="72"/>
      <c r="BU366" s="72"/>
      <c r="BV366" s="72"/>
    </row>
    <row r="367" ht="15.75" customHeight="1">
      <c r="BR367" s="72"/>
      <c r="BS367" s="72"/>
      <c r="BT367" s="72"/>
      <c r="BU367" s="72"/>
      <c r="BV367" s="72"/>
    </row>
    <row r="368" ht="15.75" customHeight="1">
      <c r="BR368" s="72"/>
      <c r="BS368" s="72"/>
      <c r="BT368" s="72"/>
      <c r="BU368" s="72"/>
      <c r="BV368" s="72"/>
    </row>
    <row r="369" ht="15.75" customHeight="1">
      <c r="BR369" s="72"/>
      <c r="BS369" s="72"/>
      <c r="BT369" s="72"/>
      <c r="BU369" s="72"/>
      <c r="BV369" s="72"/>
    </row>
    <row r="370" ht="15.75" customHeight="1">
      <c r="BR370" s="72"/>
      <c r="BS370" s="72"/>
      <c r="BT370" s="72"/>
      <c r="BU370" s="72"/>
      <c r="BV370" s="72"/>
    </row>
    <row r="371" ht="15.75" customHeight="1">
      <c r="BR371" s="72"/>
      <c r="BS371" s="72"/>
      <c r="BT371" s="72"/>
      <c r="BU371" s="72"/>
      <c r="BV371" s="72"/>
    </row>
    <row r="372" ht="15.75" customHeight="1">
      <c r="BR372" s="72"/>
      <c r="BS372" s="72"/>
      <c r="BT372" s="72"/>
      <c r="BU372" s="72"/>
      <c r="BV372" s="72"/>
    </row>
    <row r="373" ht="15.75" customHeight="1">
      <c r="BR373" s="72"/>
      <c r="BS373" s="72"/>
      <c r="BT373" s="72"/>
      <c r="BU373" s="72"/>
      <c r="BV373" s="72"/>
    </row>
    <row r="374" ht="15.75" customHeight="1">
      <c r="BR374" s="72"/>
      <c r="BS374" s="72"/>
      <c r="BT374" s="72"/>
      <c r="BU374" s="72"/>
      <c r="BV374" s="72"/>
    </row>
    <row r="375" ht="15.75" customHeight="1">
      <c r="BR375" s="72"/>
      <c r="BS375" s="72"/>
      <c r="BT375" s="72"/>
      <c r="BU375" s="72"/>
      <c r="BV375" s="72"/>
    </row>
    <row r="376" ht="15.75" customHeight="1">
      <c r="BR376" s="72"/>
      <c r="BS376" s="72"/>
      <c r="BT376" s="72"/>
      <c r="BU376" s="72"/>
      <c r="BV376" s="72"/>
    </row>
    <row r="377" ht="15.75" customHeight="1">
      <c r="BR377" s="72"/>
      <c r="BS377" s="72"/>
      <c r="BT377" s="72"/>
      <c r="BU377" s="72"/>
      <c r="BV377" s="72"/>
    </row>
    <row r="378" ht="15.75" customHeight="1">
      <c r="BR378" s="72"/>
      <c r="BS378" s="72"/>
      <c r="BT378" s="72"/>
      <c r="BU378" s="72"/>
      <c r="BV378" s="72"/>
    </row>
    <row r="379" ht="15.75" customHeight="1">
      <c r="BR379" s="72"/>
      <c r="BS379" s="72"/>
      <c r="BT379" s="72"/>
      <c r="BU379" s="72"/>
      <c r="BV379" s="72"/>
    </row>
    <row r="380" ht="15.75" customHeight="1">
      <c r="BR380" s="72"/>
      <c r="BS380" s="72"/>
      <c r="BT380" s="72"/>
      <c r="BU380" s="72"/>
      <c r="BV380" s="72"/>
    </row>
    <row r="381" ht="15.75" customHeight="1">
      <c r="BR381" s="72"/>
      <c r="BS381" s="72"/>
      <c r="BT381" s="72"/>
      <c r="BU381" s="72"/>
      <c r="BV381" s="72"/>
    </row>
    <row r="382" ht="15.75" customHeight="1">
      <c r="BR382" s="72"/>
      <c r="BS382" s="72"/>
      <c r="BT382" s="72"/>
      <c r="BU382" s="72"/>
      <c r="BV382" s="72"/>
    </row>
    <row r="383" ht="15.75" customHeight="1">
      <c r="BR383" s="72"/>
      <c r="BS383" s="72"/>
      <c r="BT383" s="72"/>
      <c r="BU383" s="72"/>
      <c r="BV383" s="72"/>
    </row>
    <row r="384" ht="15.75" customHeight="1">
      <c r="BR384" s="72"/>
      <c r="BS384" s="72"/>
      <c r="BT384" s="72"/>
      <c r="BU384" s="72"/>
      <c r="BV384" s="72"/>
    </row>
    <row r="385" ht="15.75" customHeight="1">
      <c r="BR385" s="72"/>
      <c r="BS385" s="72"/>
      <c r="BT385" s="72"/>
      <c r="BU385" s="72"/>
      <c r="BV385" s="72"/>
    </row>
    <row r="386" ht="15.75" customHeight="1">
      <c r="BR386" s="72"/>
      <c r="BS386" s="72"/>
      <c r="BT386" s="72"/>
      <c r="BU386" s="72"/>
      <c r="BV386" s="72"/>
    </row>
    <row r="387" ht="15.75" customHeight="1">
      <c r="BR387" s="72"/>
      <c r="BS387" s="72"/>
      <c r="BT387" s="72"/>
      <c r="BU387" s="72"/>
      <c r="BV387" s="72"/>
    </row>
    <row r="388" ht="15.75" customHeight="1">
      <c r="BR388" s="72"/>
      <c r="BS388" s="72"/>
      <c r="BT388" s="72"/>
      <c r="BU388" s="72"/>
      <c r="BV388" s="72"/>
    </row>
    <row r="389" ht="15.75" customHeight="1">
      <c r="BR389" s="72"/>
      <c r="BS389" s="72"/>
      <c r="BT389" s="72"/>
      <c r="BU389" s="72"/>
      <c r="BV389" s="72"/>
    </row>
    <row r="390" ht="15.75" customHeight="1">
      <c r="BR390" s="72"/>
      <c r="BS390" s="72"/>
      <c r="BT390" s="72"/>
      <c r="BU390" s="72"/>
      <c r="BV390" s="72"/>
    </row>
    <row r="391" ht="15.75" customHeight="1">
      <c r="BR391" s="72"/>
      <c r="BS391" s="72"/>
      <c r="BT391" s="72"/>
      <c r="BU391" s="72"/>
      <c r="BV391" s="72"/>
    </row>
    <row r="392" ht="15.75" customHeight="1">
      <c r="BR392" s="72"/>
      <c r="BS392" s="72"/>
      <c r="BT392" s="72"/>
      <c r="BU392" s="72"/>
      <c r="BV392" s="72"/>
    </row>
    <row r="393" ht="15.75" customHeight="1">
      <c r="BR393" s="72"/>
      <c r="BS393" s="72"/>
      <c r="BT393" s="72"/>
      <c r="BU393" s="72"/>
      <c r="BV393" s="72"/>
    </row>
    <row r="394" ht="15.75" customHeight="1">
      <c r="BR394" s="72"/>
      <c r="BS394" s="72"/>
      <c r="BT394" s="72"/>
      <c r="BU394" s="72"/>
      <c r="BV394" s="72"/>
    </row>
    <row r="395" ht="15.75" customHeight="1">
      <c r="BR395" s="72"/>
      <c r="BS395" s="72"/>
      <c r="BT395" s="72"/>
      <c r="BU395" s="72"/>
      <c r="BV395" s="72"/>
    </row>
    <row r="396" ht="15.75" customHeight="1">
      <c r="BR396" s="72"/>
      <c r="BS396" s="72"/>
      <c r="BT396" s="72"/>
      <c r="BU396" s="72"/>
      <c r="BV396" s="72"/>
    </row>
    <row r="397" ht="15.75" customHeight="1">
      <c r="BR397" s="72"/>
      <c r="BS397" s="72"/>
      <c r="BT397" s="72"/>
      <c r="BU397" s="72"/>
      <c r="BV397" s="72"/>
    </row>
    <row r="398" ht="15.75" customHeight="1">
      <c r="BR398" s="72"/>
      <c r="BS398" s="72"/>
      <c r="BT398" s="72"/>
      <c r="BU398" s="72"/>
      <c r="BV398" s="72"/>
    </row>
    <row r="399" ht="15.75" customHeight="1">
      <c r="BR399" s="72"/>
      <c r="BS399" s="72"/>
      <c r="BT399" s="72"/>
      <c r="BU399" s="72"/>
      <c r="BV399" s="72"/>
    </row>
    <row r="400" ht="15.75" customHeight="1">
      <c r="BR400" s="72"/>
      <c r="BS400" s="72"/>
      <c r="BT400" s="72"/>
      <c r="BU400" s="72"/>
      <c r="BV400" s="72"/>
    </row>
    <row r="401" ht="15.75" customHeight="1">
      <c r="BR401" s="72"/>
      <c r="BS401" s="72"/>
      <c r="BT401" s="72"/>
      <c r="BU401" s="72"/>
      <c r="BV401" s="72"/>
    </row>
    <row r="402" ht="15.75" customHeight="1">
      <c r="BR402" s="72"/>
      <c r="BS402" s="72"/>
      <c r="BT402" s="72"/>
      <c r="BU402" s="72"/>
      <c r="BV402" s="72"/>
    </row>
    <row r="403" ht="15.75" customHeight="1">
      <c r="BR403" s="72"/>
      <c r="BS403" s="72"/>
      <c r="BT403" s="72"/>
      <c r="BU403" s="72"/>
      <c r="BV403" s="72"/>
    </row>
    <row r="404" ht="15.75" customHeight="1">
      <c r="BR404" s="72"/>
      <c r="BS404" s="72"/>
      <c r="BT404" s="72"/>
      <c r="BU404" s="72"/>
      <c r="BV404" s="72"/>
    </row>
    <row r="405" ht="15.75" customHeight="1">
      <c r="BR405" s="72"/>
      <c r="BS405" s="72"/>
      <c r="BT405" s="72"/>
      <c r="BU405" s="72"/>
      <c r="BV405" s="72"/>
    </row>
    <row r="406" ht="15.75" customHeight="1">
      <c r="BR406" s="72"/>
      <c r="BS406" s="72"/>
      <c r="BT406" s="72"/>
      <c r="BU406" s="72"/>
      <c r="BV406" s="72"/>
    </row>
    <row r="407" ht="15.75" customHeight="1">
      <c r="BR407" s="72"/>
      <c r="BS407" s="72"/>
      <c r="BT407" s="72"/>
      <c r="BU407" s="72"/>
      <c r="BV407" s="72"/>
    </row>
    <row r="408" ht="15.75" customHeight="1">
      <c r="BR408" s="72"/>
      <c r="BS408" s="72"/>
      <c r="BT408" s="72"/>
      <c r="BU408" s="72"/>
      <c r="BV408" s="72"/>
    </row>
    <row r="409" ht="15.75" customHeight="1">
      <c r="BR409" s="72"/>
      <c r="BS409" s="72"/>
      <c r="BT409" s="72"/>
      <c r="BU409" s="72"/>
      <c r="BV409" s="72"/>
    </row>
    <row r="410" ht="15.75" customHeight="1">
      <c r="BR410" s="72"/>
      <c r="BS410" s="72"/>
      <c r="BT410" s="72"/>
      <c r="BU410" s="72"/>
      <c r="BV410" s="72"/>
    </row>
    <row r="411" ht="15.75" customHeight="1">
      <c r="BR411" s="72"/>
      <c r="BS411" s="72"/>
      <c r="BT411" s="72"/>
      <c r="BU411" s="72"/>
      <c r="BV411" s="72"/>
    </row>
    <row r="412" ht="15.75" customHeight="1">
      <c r="BR412" s="72"/>
      <c r="BS412" s="72"/>
      <c r="BT412" s="72"/>
      <c r="BU412" s="72"/>
      <c r="BV412" s="72"/>
    </row>
    <row r="413" ht="15.75" customHeight="1">
      <c r="BR413" s="72"/>
      <c r="BS413" s="72"/>
      <c r="BT413" s="72"/>
      <c r="BU413" s="72"/>
      <c r="BV413" s="72"/>
    </row>
    <row r="414" ht="15.75" customHeight="1">
      <c r="BR414" s="72"/>
      <c r="BS414" s="72"/>
      <c r="BT414" s="72"/>
      <c r="BU414" s="72"/>
      <c r="BV414" s="72"/>
    </row>
    <row r="415" ht="15.75" customHeight="1">
      <c r="BR415" s="72"/>
      <c r="BS415" s="72"/>
      <c r="BT415" s="72"/>
      <c r="BU415" s="72"/>
      <c r="BV415" s="72"/>
    </row>
    <row r="416" ht="15.75" customHeight="1">
      <c r="BR416" s="72"/>
      <c r="BS416" s="72"/>
      <c r="BT416" s="72"/>
      <c r="BU416" s="72"/>
      <c r="BV416" s="72"/>
    </row>
    <row r="417" ht="15.75" customHeight="1">
      <c r="BR417" s="72"/>
      <c r="BS417" s="72"/>
      <c r="BT417" s="72"/>
      <c r="BU417" s="72"/>
      <c r="BV417" s="72"/>
    </row>
    <row r="418" ht="15.75" customHeight="1">
      <c r="BR418" s="72"/>
      <c r="BS418" s="72"/>
      <c r="BT418" s="72"/>
      <c r="BU418" s="72"/>
      <c r="BV418" s="72"/>
    </row>
    <row r="419" ht="15.75" customHeight="1">
      <c r="BR419" s="72"/>
      <c r="BS419" s="72"/>
      <c r="BT419" s="72"/>
      <c r="BU419" s="72"/>
      <c r="BV419" s="72"/>
    </row>
    <row r="420" ht="15.75" customHeight="1">
      <c r="BR420" s="72"/>
      <c r="BS420" s="72"/>
      <c r="BT420" s="72"/>
      <c r="BU420" s="72"/>
      <c r="BV420" s="72"/>
    </row>
    <row r="421" ht="15.75" customHeight="1">
      <c r="BR421" s="72"/>
      <c r="BS421" s="72"/>
      <c r="BT421" s="72"/>
      <c r="BU421" s="72"/>
      <c r="BV421" s="72"/>
    </row>
    <row r="422" ht="15.75" customHeight="1">
      <c r="BR422" s="72"/>
      <c r="BS422" s="72"/>
      <c r="BT422" s="72"/>
      <c r="BU422" s="72"/>
      <c r="BV422" s="72"/>
    </row>
    <row r="423" ht="15.75" customHeight="1">
      <c r="BR423" s="72"/>
      <c r="BS423" s="72"/>
      <c r="BT423" s="72"/>
      <c r="BU423" s="72"/>
      <c r="BV423" s="72"/>
    </row>
    <row r="424" ht="15.75" customHeight="1">
      <c r="BR424" s="72"/>
      <c r="BS424" s="72"/>
      <c r="BT424" s="72"/>
      <c r="BU424" s="72"/>
      <c r="BV424" s="72"/>
    </row>
    <row r="425" ht="15.75" customHeight="1">
      <c r="BR425" s="72"/>
      <c r="BS425" s="72"/>
      <c r="BT425" s="72"/>
      <c r="BU425" s="72"/>
      <c r="BV425" s="72"/>
    </row>
    <row r="426" ht="15.75" customHeight="1">
      <c r="BR426" s="72"/>
      <c r="BS426" s="72"/>
      <c r="BT426" s="72"/>
      <c r="BU426" s="72"/>
      <c r="BV426" s="72"/>
    </row>
    <row r="427" ht="15.75" customHeight="1">
      <c r="BR427" s="72"/>
      <c r="BS427" s="72"/>
      <c r="BT427" s="72"/>
      <c r="BU427" s="72"/>
      <c r="BV427" s="72"/>
    </row>
    <row r="428" ht="15.75" customHeight="1">
      <c r="BR428" s="72"/>
      <c r="BS428" s="72"/>
      <c r="BT428" s="72"/>
      <c r="BU428" s="72"/>
      <c r="BV428" s="72"/>
    </row>
    <row r="429" ht="15.75" customHeight="1">
      <c r="BR429" s="72"/>
      <c r="BS429" s="72"/>
      <c r="BT429" s="72"/>
      <c r="BU429" s="72"/>
      <c r="BV429" s="72"/>
    </row>
    <row r="430" ht="15.75" customHeight="1">
      <c r="BR430" s="72"/>
      <c r="BS430" s="72"/>
      <c r="BT430" s="72"/>
      <c r="BU430" s="72"/>
      <c r="BV430" s="72"/>
    </row>
    <row r="431" ht="15.75" customHeight="1">
      <c r="BR431" s="72"/>
      <c r="BS431" s="72"/>
      <c r="BT431" s="72"/>
      <c r="BU431" s="72"/>
      <c r="BV431" s="72"/>
    </row>
    <row r="432" ht="15.75" customHeight="1">
      <c r="BR432" s="72"/>
      <c r="BS432" s="72"/>
      <c r="BT432" s="72"/>
      <c r="BU432" s="72"/>
      <c r="BV432" s="72"/>
    </row>
    <row r="433" ht="15.75" customHeight="1">
      <c r="BR433" s="72"/>
      <c r="BS433" s="72"/>
      <c r="BT433" s="72"/>
      <c r="BU433" s="72"/>
      <c r="BV433" s="72"/>
    </row>
    <row r="434" ht="15.75" customHeight="1">
      <c r="BR434" s="72"/>
      <c r="BS434" s="72"/>
      <c r="BT434" s="72"/>
      <c r="BU434" s="72"/>
      <c r="BV434" s="72"/>
    </row>
    <row r="435" ht="15.75" customHeight="1">
      <c r="BR435" s="72"/>
      <c r="BS435" s="72"/>
      <c r="BT435" s="72"/>
      <c r="BU435" s="72"/>
      <c r="BV435" s="72"/>
    </row>
    <row r="436" ht="15.75" customHeight="1">
      <c r="BR436" s="72"/>
      <c r="BS436" s="72"/>
      <c r="BT436" s="72"/>
      <c r="BU436" s="72"/>
      <c r="BV436" s="72"/>
    </row>
    <row r="437" ht="15.75" customHeight="1">
      <c r="BR437" s="72"/>
      <c r="BS437" s="72"/>
      <c r="BT437" s="72"/>
      <c r="BU437" s="72"/>
      <c r="BV437" s="72"/>
    </row>
    <row r="438" ht="15.75" customHeight="1">
      <c r="BR438" s="72"/>
      <c r="BS438" s="72"/>
      <c r="BT438" s="72"/>
      <c r="BU438" s="72"/>
      <c r="BV438" s="72"/>
    </row>
    <row r="439" ht="15.75" customHeight="1">
      <c r="BR439" s="72"/>
      <c r="BS439" s="72"/>
      <c r="BT439" s="72"/>
      <c r="BU439" s="72"/>
      <c r="BV439" s="72"/>
    </row>
    <row r="440" ht="15.75" customHeight="1">
      <c r="BR440" s="72"/>
      <c r="BS440" s="72"/>
      <c r="BT440" s="72"/>
      <c r="BU440" s="72"/>
      <c r="BV440" s="72"/>
    </row>
    <row r="441" ht="15.75" customHeight="1">
      <c r="BR441" s="72"/>
      <c r="BS441" s="72"/>
      <c r="BT441" s="72"/>
      <c r="BU441" s="72"/>
      <c r="BV441" s="72"/>
    </row>
    <row r="442" ht="15.75" customHeight="1">
      <c r="BR442" s="72"/>
      <c r="BS442" s="72"/>
      <c r="BT442" s="72"/>
      <c r="BU442" s="72"/>
      <c r="BV442" s="72"/>
    </row>
    <row r="443" ht="15.75" customHeight="1">
      <c r="BR443" s="72"/>
      <c r="BS443" s="72"/>
      <c r="BT443" s="72"/>
      <c r="BU443" s="72"/>
      <c r="BV443" s="72"/>
    </row>
    <row r="444" ht="15.75" customHeight="1">
      <c r="BR444" s="72"/>
      <c r="BS444" s="72"/>
      <c r="BT444" s="72"/>
      <c r="BU444" s="72"/>
      <c r="BV444" s="72"/>
    </row>
    <row r="445" ht="15.75" customHeight="1">
      <c r="BR445" s="72"/>
      <c r="BS445" s="72"/>
      <c r="BT445" s="72"/>
      <c r="BU445" s="72"/>
      <c r="BV445" s="72"/>
    </row>
    <row r="446" ht="15.75" customHeight="1">
      <c r="BR446" s="72"/>
      <c r="BS446" s="72"/>
      <c r="BT446" s="72"/>
      <c r="BU446" s="72"/>
      <c r="BV446" s="72"/>
    </row>
    <row r="447" ht="15.75" customHeight="1">
      <c r="BR447" s="72"/>
      <c r="BS447" s="72"/>
      <c r="BT447" s="72"/>
      <c r="BU447" s="72"/>
      <c r="BV447" s="72"/>
    </row>
    <row r="448" ht="15.75" customHeight="1">
      <c r="BR448" s="72"/>
      <c r="BS448" s="72"/>
      <c r="BT448" s="72"/>
      <c r="BU448" s="72"/>
      <c r="BV448" s="72"/>
    </row>
    <row r="449" ht="15.75" customHeight="1">
      <c r="BR449" s="72"/>
      <c r="BS449" s="72"/>
      <c r="BT449" s="72"/>
      <c r="BU449" s="72"/>
      <c r="BV449" s="72"/>
    </row>
    <row r="450" ht="15.75" customHeight="1">
      <c r="BR450" s="72"/>
      <c r="BS450" s="72"/>
      <c r="BT450" s="72"/>
      <c r="BU450" s="72"/>
      <c r="BV450" s="72"/>
    </row>
    <row r="451" ht="15.75" customHeight="1">
      <c r="BR451" s="72"/>
      <c r="BS451" s="72"/>
      <c r="BT451" s="72"/>
      <c r="BU451" s="72"/>
      <c r="BV451" s="72"/>
    </row>
    <row r="452" ht="15.75" customHeight="1">
      <c r="BR452" s="72"/>
      <c r="BS452" s="72"/>
      <c r="BT452" s="72"/>
      <c r="BU452" s="72"/>
      <c r="BV452" s="72"/>
    </row>
    <row r="453" ht="15.75" customHeight="1">
      <c r="BR453" s="72"/>
      <c r="BS453" s="72"/>
      <c r="BT453" s="72"/>
      <c r="BU453" s="72"/>
      <c r="BV453" s="72"/>
    </row>
    <row r="454" ht="15.75" customHeight="1">
      <c r="BR454" s="72"/>
      <c r="BS454" s="72"/>
      <c r="BT454" s="72"/>
      <c r="BU454" s="72"/>
      <c r="BV454" s="72"/>
    </row>
    <row r="455" ht="15.75" customHeight="1">
      <c r="BR455" s="72"/>
      <c r="BS455" s="72"/>
      <c r="BT455" s="72"/>
      <c r="BU455" s="72"/>
      <c r="BV455" s="72"/>
    </row>
    <row r="456" ht="15.75" customHeight="1">
      <c r="BR456" s="72"/>
      <c r="BS456" s="72"/>
      <c r="BT456" s="72"/>
      <c r="BU456" s="72"/>
      <c r="BV456" s="72"/>
    </row>
    <row r="457" ht="15.75" customHeight="1">
      <c r="BR457" s="72"/>
      <c r="BS457" s="72"/>
      <c r="BT457" s="72"/>
      <c r="BU457" s="72"/>
      <c r="BV457" s="72"/>
    </row>
    <row r="458" ht="15.75" customHeight="1">
      <c r="BR458" s="72"/>
      <c r="BS458" s="72"/>
      <c r="BT458" s="72"/>
      <c r="BU458" s="72"/>
      <c r="BV458" s="72"/>
    </row>
    <row r="459" ht="15.75" customHeight="1">
      <c r="BR459" s="72"/>
      <c r="BS459" s="72"/>
      <c r="BT459" s="72"/>
      <c r="BU459" s="72"/>
      <c r="BV459" s="72"/>
    </row>
    <row r="460" ht="15.75" customHeight="1">
      <c r="BR460" s="72"/>
      <c r="BS460" s="72"/>
      <c r="BT460" s="72"/>
      <c r="BU460" s="72"/>
      <c r="BV460" s="72"/>
    </row>
    <row r="461" ht="15.75" customHeight="1">
      <c r="BR461" s="72"/>
      <c r="BS461" s="72"/>
      <c r="BT461" s="72"/>
      <c r="BU461" s="72"/>
      <c r="BV461" s="72"/>
    </row>
    <row r="462" ht="15.75" customHeight="1">
      <c r="BR462" s="72"/>
      <c r="BS462" s="72"/>
      <c r="BT462" s="72"/>
      <c r="BU462" s="72"/>
      <c r="BV462" s="72"/>
    </row>
    <row r="463" ht="15.75" customHeight="1">
      <c r="BR463" s="72"/>
      <c r="BS463" s="72"/>
      <c r="BT463" s="72"/>
      <c r="BU463" s="72"/>
      <c r="BV463" s="72"/>
    </row>
    <row r="464" ht="15.75" customHeight="1">
      <c r="BR464" s="72"/>
      <c r="BS464" s="72"/>
      <c r="BT464" s="72"/>
      <c r="BU464" s="72"/>
      <c r="BV464" s="72"/>
    </row>
    <row r="465" ht="15.75" customHeight="1">
      <c r="BR465" s="72"/>
      <c r="BS465" s="72"/>
      <c r="BT465" s="72"/>
      <c r="BU465" s="72"/>
      <c r="BV465" s="72"/>
    </row>
    <row r="466" ht="15.75" customHeight="1">
      <c r="BR466" s="72"/>
      <c r="BS466" s="72"/>
      <c r="BT466" s="72"/>
      <c r="BU466" s="72"/>
      <c r="BV466" s="72"/>
    </row>
    <row r="467" ht="15.75" customHeight="1">
      <c r="BR467" s="72"/>
      <c r="BS467" s="72"/>
      <c r="BT467" s="72"/>
      <c r="BU467" s="72"/>
      <c r="BV467" s="72"/>
    </row>
    <row r="468" ht="15.75" customHeight="1">
      <c r="BR468" s="72"/>
      <c r="BS468" s="72"/>
      <c r="BT468" s="72"/>
      <c r="BU468" s="72"/>
      <c r="BV468" s="72"/>
    </row>
    <row r="469" ht="15.75" customHeight="1">
      <c r="BR469" s="72"/>
      <c r="BS469" s="72"/>
      <c r="BT469" s="72"/>
      <c r="BU469" s="72"/>
      <c r="BV469" s="72"/>
    </row>
    <row r="470" ht="15.75" customHeight="1">
      <c r="BR470" s="72"/>
      <c r="BS470" s="72"/>
      <c r="BT470" s="72"/>
      <c r="BU470" s="72"/>
      <c r="BV470" s="72"/>
    </row>
    <row r="471" ht="15.75" customHeight="1">
      <c r="BR471" s="72"/>
      <c r="BS471" s="72"/>
      <c r="BT471" s="72"/>
      <c r="BU471" s="72"/>
      <c r="BV471" s="72"/>
    </row>
    <row r="472" ht="15.75" customHeight="1">
      <c r="BR472" s="72"/>
      <c r="BS472" s="72"/>
      <c r="BT472" s="72"/>
      <c r="BU472" s="72"/>
      <c r="BV472" s="72"/>
    </row>
    <row r="473" ht="15.75" customHeight="1">
      <c r="BR473" s="72"/>
      <c r="BS473" s="72"/>
      <c r="BT473" s="72"/>
      <c r="BU473" s="72"/>
      <c r="BV473" s="72"/>
    </row>
    <row r="474" ht="15.75" customHeight="1">
      <c r="BR474" s="72"/>
      <c r="BS474" s="72"/>
      <c r="BT474" s="72"/>
      <c r="BU474" s="72"/>
      <c r="BV474" s="72"/>
    </row>
    <row r="475" ht="15.75" customHeight="1">
      <c r="BR475" s="72"/>
      <c r="BS475" s="72"/>
      <c r="BT475" s="72"/>
      <c r="BU475" s="72"/>
      <c r="BV475" s="72"/>
    </row>
    <row r="476" ht="15.75" customHeight="1">
      <c r="BR476" s="72"/>
      <c r="BS476" s="72"/>
      <c r="BT476" s="72"/>
      <c r="BU476" s="72"/>
      <c r="BV476" s="72"/>
    </row>
    <row r="477" ht="15.75" customHeight="1">
      <c r="BR477" s="72"/>
      <c r="BS477" s="72"/>
      <c r="BT477" s="72"/>
      <c r="BU477" s="72"/>
      <c r="BV477" s="72"/>
    </row>
    <row r="478" ht="15.75" customHeight="1">
      <c r="BR478" s="72"/>
      <c r="BS478" s="72"/>
      <c r="BT478" s="72"/>
      <c r="BU478" s="72"/>
      <c r="BV478" s="72"/>
    </row>
    <row r="479" ht="15.75" customHeight="1">
      <c r="BR479" s="72"/>
      <c r="BS479" s="72"/>
      <c r="BT479" s="72"/>
      <c r="BU479" s="72"/>
      <c r="BV479" s="72"/>
    </row>
    <row r="480" ht="15.75" customHeight="1">
      <c r="BR480" s="72"/>
      <c r="BS480" s="72"/>
      <c r="BT480" s="72"/>
      <c r="BU480" s="72"/>
      <c r="BV480" s="72"/>
    </row>
    <row r="481" ht="15.75" customHeight="1">
      <c r="BR481" s="72"/>
      <c r="BS481" s="72"/>
      <c r="BT481" s="72"/>
      <c r="BU481" s="72"/>
      <c r="BV481" s="72"/>
    </row>
    <row r="482" ht="15.75" customHeight="1">
      <c r="BR482" s="72"/>
      <c r="BS482" s="72"/>
      <c r="BT482" s="72"/>
      <c r="BU482" s="72"/>
      <c r="BV482" s="72"/>
    </row>
    <row r="483" ht="15.75" customHeight="1">
      <c r="BR483" s="72"/>
      <c r="BS483" s="72"/>
      <c r="BT483" s="72"/>
      <c r="BU483" s="72"/>
      <c r="BV483" s="72"/>
    </row>
    <row r="484" ht="15.75" customHeight="1">
      <c r="BR484" s="72"/>
      <c r="BS484" s="72"/>
      <c r="BT484" s="72"/>
      <c r="BU484" s="72"/>
      <c r="BV484" s="72"/>
    </row>
    <row r="485" ht="15.75" customHeight="1">
      <c r="BR485" s="72"/>
      <c r="BS485" s="72"/>
      <c r="BT485" s="72"/>
      <c r="BU485" s="72"/>
      <c r="BV485" s="72"/>
    </row>
    <row r="486" ht="15.75" customHeight="1">
      <c r="BR486" s="72"/>
      <c r="BS486" s="72"/>
      <c r="BT486" s="72"/>
      <c r="BU486" s="72"/>
      <c r="BV486" s="72"/>
    </row>
    <row r="487" ht="15.75" customHeight="1">
      <c r="BR487" s="72"/>
      <c r="BS487" s="72"/>
      <c r="BT487" s="72"/>
      <c r="BU487" s="72"/>
      <c r="BV487" s="72"/>
    </row>
    <row r="488" ht="15.75" customHeight="1">
      <c r="BR488" s="72"/>
      <c r="BS488" s="72"/>
      <c r="BT488" s="72"/>
      <c r="BU488" s="72"/>
      <c r="BV488" s="72"/>
    </row>
    <row r="489" ht="15.75" customHeight="1">
      <c r="BR489" s="72"/>
      <c r="BS489" s="72"/>
      <c r="BT489" s="72"/>
      <c r="BU489" s="72"/>
      <c r="BV489" s="72"/>
    </row>
    <row r="490" ht="15.75" customHeight="1">
      <c r="BR490" s="72"/>
      <c r="BS490" s="72"/>
      <c r="BT490" s="72"/>
      <c r="BU490" s="72"/>
      <c r="BV490" s="72"/>
    </row>
    <row r="491" ht="15.75" customHeight="1">
      <c r="BR491" s="72"/>
      <c r="BS491" s="72"/>
      <c r="BT491" s="72"/>
      <c r="BU491" s="72"/>
      <c r="BV491" s="72"/>
    </row>
    <row r="492" ht="15.75" customHeight="1">
      <c r="BR492" s="72"/>
      <c r="BS492" s="72"/>
      <c r="BT492" s="72"/>
      <c r="BU492" s="72"/>
      <c r="BV492" s="72"/>
    </row>
    <row r="493" ht="15.75" customHeight="1">
      <c r="BR493" s="72"/>
      <c r="BS493" s="72"/>
      <c r="BT493" s="72"/>
      <c r="BU493" s="72"/>
      <c r="BV493" s="72"/>
    </row>
    <row r="494" ht="15.75" customHeight="1">
      <c r="BR494" s="72"/>
      <c r="BS494" s="72"/>
      <c r="BT494" s="72"/>
      <c r="BU494" s="72"/>
      <c r="BV494" s="72"/>
    </row>
    <row r="495" ht="15.75" customHeight="1">
      <c r="BR495" s="72"/>
      <c r="BS495" s="72"/>
      <c r="BT495" s="72"/>
      <c r="BU495" s="72"/>
      <c r="BV495" s="72"/>
    </row>
    <row r="496" ht="15.75" customHeight="1">
      <c r="BR496" s="72"/>
      <c r="BS496" s="72"/>
      <c r="BT496" s="72"/>
      <c r="BU496" s="72"/>
      <c r="BV496" s="72"/>
    </row>
    <row r="497" ht="15.75" customHeight="1">
      <c r="BR497" s="72"/>
      <c r="BS497" s="72"/>
      <c r="BT497" s="72"/>
      <c r="BU497" s="72"/>
      <c r="BV497" s="72"/>
    </row>
    <row r="498" ht="15.75" customHeight="1">
      <c r="BR498" s="72"/>
      <c r="BS498" s="72"/>
      <c r="BT498" s="72"/>
      <c r="BU498" s="72"/>
      <c r="BV498" s="72"/>
    </row>
    <row r="499" ht="15.75" customHeight="1">
      <c r="BR499" s="72"/>
      <c r="BS499" s="72"/>
      <c r="BT499" s="72"/>
      <c r="BU499" s="72"/>
      <c r="BV499" s="72"/>
    </row>
    <row r="500" ht="15.75" customHeight="1">
      <c r="BR500" s="72"/>
      <c r="BS500" s="72"/>
      <c r="BT500" s="72"/>
      <c r="BU500" s="72"/>
      <c r="BV500" s="72"/>
    </row>
    <row r="501" ht="15.75" customHeight="1">
      <c r="BR501" s="72"/>
      <c r="BS501" s="72"/>
      <c r="BT501" s="72"/>
      <c r="BU501" s="72"/>
      <c r="BV501" s="72"/>
    </row>
    <row r="502" ht="15.75" customHeight="1">
      <c r="BR502" s="72"/>
      <c r="BS502" s="72"/>
      <c r="BT502" s="72"/>
      <c r="BU502" s="72"/>
      <c r="BV502" s="72"/>
    </row>
    <row r="503" ht="15.75" customHeight="1">
      <c r="BR503" s="72"/>
      <c r="BS503" s="72"/>
      <c r="BT503" s="72"/>
      <c r="BU503" s="72"/>
      <c r="BV503" s="72"/>
    </row>
    <row r="504" ht="15.75" customHeight="1">
      <c r="BR504" s="72"/>
      <c r="BS504" s="72"/>
      <c r="BT504" s="72"/>
      <c r="BU504" s="72"/>
      <c r="BV504" s="72"/>
    </row>
    <row r="505" ht="15.75" customHeight="1">
      <c r="BR505" s="72"/>
      <c r="BS505" s="72"/>
      <c r="BT505" s="72"/>
      <c r="BU505" s="72"/>
      <c r="BV505" s="72"/>
    </row>
    <row r="506" ht="15.75" customHeight="1">
      <c r="BR506" s="72"/>
      <c r="BS506" s="72"/>
      <c r="BT506" s="72"/>
      <c r="BU506" s="72"/>
      <c r="BV506" s="72"/>
    </row>
    <row r="507" ht="15.75" customHeight="1">
      <c r="BR507" s="72"/>
      <c r="BS507" s="72"/>
      <c r="BT507" s="72"/>
      <c r="BU507" s="72"/>
      <c r="BV507" s="72"/>
    </row>
    <row r="508" ht="15.75" customHeight="1">
      <c r="BR508" s="72"/>
      <c r="BS508" s="72"/>
      <c r="BT508" s="72"/>
      <c r="BU508" s="72"/>
      <c r="BV508" s="72"/>
    </row>
    <row r="509" ht="15.75" customHeight="1">
      <c r="BR509" s="72"/>
      <c r="BS509" s="72"/>
      <c r="BT509" s="72"/>
      <c r="BU509" s="72"/>
      <c r="BV509" s="72"/>
    </row>
    <row r="510" ht="15.75" customHeight="1">
      <c r="BR510" s="72"/>
      <c r="BS510" s="72"/>
      <c r="BT510" s="72"/>
      <c r="BU510" s="72"/>
      <c r="BV510" s="72"/>
    </row>
    <row r="511" ht="15.75" customHeight="1">
      <c r="BR511" s="72"/>
      <c r="BS511" s="72"/>
      <c r="BT511" s="72"/>
      <c r="BU511" s="72"/>
      <c r="BV511" s="72"/>
    </row>
    <row r="512" ht="15.75" customHeight="1">
      <c r="BR512" s="72"/>
      <c r="BS512" s="72"/>
      <c r="BT512" s="72"/>
      <c r="BU512" s="72"/>
      <c r="BV512" s="72"/>
    </row>
    <row r="513" ht="15.75" customHeight="1">
      <c r="BR513" s="72"/>
      <c r="BS513" s="72"/>
      <c r="BT513" s="72"/>
      <c r="BU513" s="72"/>
      <c r="BV513" s="72"/>
    </row>
    <row r="514" ht="15.75" customHeight="1">
      <c r="BR514" s="72"/>
      <c r="BS514" s="72"/>
      <c r="BT514" s="72"/>
      <c r="BU514" s="72"/>
      <c r="BV514" s="72"/>
    </row>
    <row r="515" ht="15.75" customHeight="1">
      <c r="BR515" s="72"/>
      <c r="BS515" s="72"/>
      <c r="BT515" s="72"/>
      <c r="BU515" s="72"/>
      <c r="BV515" s="72"/>
    </row>
    <row r="516" ht="15.75" customHeight="1">
      <c r="BR516" s="72"/>
      <c r="BS516" s="72"/>
      <c r="BT516" s="72"/>
      <c r="BU516" s="72"/>
      <c r="BV516" s="72"/>
    </row>
    <row r="517" ht="15.75" customHeight="1">
      <c r="BR517" s="72"/>
      <c r="BS517" s="72"/>
      <c r="BT517" s="72"/>
      <c r="BU517" s="72"/>
      <c r="BV517" s="72"/>
    </row>
    <row r="518" ht="15.75" customHeight="1">
      <c r="BR518" s="72"/>
      <c r="BS518" s="72"/>
      <c r="BT518" s="72"/>
      <c r="BU518" s="72"/>
      <c r="BV518" s="72"/>
    </row>
    <row r="519" ht="15.75" customHeight="1">
      <c r="BR519" s="72"/>
      <c r="BS519" s="72"/>
      <c r="BT519" s="72"/>
      <c r="BU519" s="72"/>
      <c r="BV519" s="72"/>
    </row>
    <row r="520" ht="15.75" customHeight="1">
      <c r="BR520" s="72"/>
      <c r="BS520" s="72"/>
      <c r="BT520" s="72"/>
      <c r="BU520" s="72"/>
      <c r="BV520" s="72"/>
    </row>
    <row r="521" ht="15.75" customHeight="1">
      <c r="BR521" s="72"/>
      <c r="BS521" s="72"/>
      <c r="BT521" s="72"/>
      <c r="BU521" s="72"/>
      <c r="BV521" s="72"/>
    </row>
    <row r="522" ht="15.75" customHeight="1">
      <c r="BR522" s="72"/>
      <c r="BS522" s="72"/>
      <c r="BT522" s="72"/>
      <c r="BU522" s="72"/>
      <c r="BV522" s="72"/>
    </row>
    <row r="523" ht="15.75" customHeight="1">
      <c r="BR523" s="72"/>
      <c r="BS523" s="72"/>
      <c r="BT523" s="72"/>
      <c r="BU523" s="72"/>
      <c r="BV523" s="72"/>
    </row>
    <row r="524" ht="15.75" customHeight="1">
      <c r="BR524" s="72"/>
      <c r="BS524" s="72"/>
      <c r="BT524" s="72"/>
      <c r="BU524" s="72"/>
      <c r="BV524" s="72"/>
    </row>
    <row r="525" ht="15.75" customHeight="1">
      <c r="BR525" s="72"/>
      <c r="BS525" s="72"/>
      <c r="BT525" s="72"/>
      <c r="BU525" s="72"/>
      <c r="BV525" s="72"/>
    </row>
    <row r="526" ht="15.75" customHeight="1">
      <c r="BR526" s="72"/>
      <c r="BS526" s="72"/>
      <c r="BT526" s="72"/>
      <c r="BU526" s="72"/>
      <c r="BV526" s="72"/>
    </row>
    <row r="527" ht="15.75" customHeight="1">
      <c r="BR527" s="72"/>
      <c r="BS527" s="72"/>
      <c r="BT527" s="72"/>
      <c r="BU527" s="72"/>
      <c r="BV527" s="72"/>
    </row>
    <row r="528" ht="15.75" customHeight="1">
      <c r="BR528" s="72"/>
      <c r="BS528" s="72"/>
      <c r="BT528" s="72"/>
      <c r="BU528" s="72"/>
      <c r="BV528" s="72"/>
    </row>
    <row r="529" ht="15.75" customHeight="1">
      <c r="BR529" s="72"/>
      <c r="BS529" s="72"/>
      <c r="BT529" s="72"/>
      <c r="BU529" s="72"/>
      <c r="BV529" s="72"/>
    </row>
    <row r="530" ht="15.75" customHeight="1">
      <c r="BR530" s="72"/>
      <c r="BS530" s="72"/>
      <c r="BT530" s="72"/>
      <c r="BU530" s="72"/>
      <c r="BV530" s="72"/>
    </row>
    <row r="531" ht="15.75" customHeight="1">
      <c r="BR531" s="72"/>
      <c r="BS531" s="72"/>
      <c r="BT531" s="72"/>
      <c r="BU531" s="72"/>
      <c r="BV531" s="72"/>
    </row>
    <row r="532" ht="15.75" customHeight="1">
      <c r="BR532" s="72"/>
      <c r="BS532" s="72"/>
      <c r="BT532" s="72"/>
      <c r="BU532" s="72"/>
      <c r="BV532" s="72"/>
    </row>
    <row r="533" ht="15.75" customHeight="1">
      <c r="BR533" s="72"/>
      <c r="BS533" s="72"/>
      <c r="BT533" s="72"/>
      <c r="BU533" s="72"/>
      <c r="BV533" s="72"/>
    </row>
    <row r="534" ht="15.75" customHeight="1">
      <c r="BR534" s="72"/>
      <c r="BS534" s="72"/>
      <c r="BT534" s="72"/>
      <c r="BU534" s="72"/>
      <c r="BV534" s="72"/>
    </row>
    <row r="535" ht="15.75" customHeight="1">
      <c r="BR535" s="72"/>
      <c r="BS535" s="72"/>
      <c r="BT535" s="72"/>
      <c r="BU535" s="72"/>
      <c r="BV535" s="72"/>
    </row>
    <row r="536" ht="15.75" customHeight="1">
      <c r="BR536" s="72"/>
      <c r="BS536" s="72"/>
      <c r="BT536" s="72"/>
      <c r="BU536" s="72"/>
      <c r="BV536" s="72"/>
    </row>
    <row r="537" ht="15.75" customHeight="1">
      <c r="BR537" s="72"/>
      <c r="BS537" s="72"/>
      <c r="BT537" s="72"/>
      <c r="BU537" s="72"/>
      <c r="BV537" s="72"/>
    </row>
    <row r="538" ht="15.75" customHeight="1">
      <c r="BR538" s="72"/>
      <c r="BS538" s="72"/>
      <c r="BT538" s="72"/>
      <c r="BU538" s="72"/>
      <c r="BV538" s="72"/>
    </row>
    <row r="539" ht="15.75" customHeight="1">
      <c r="BR539" s="72"/>
      <c r="BS539" s="72"/>
      <c r="BT539" s="72"/>
      <c r="BU539" s="72"/>
      <c r="BV539" s="72"/>
    </row>
    <row r="540" ht="15.75" customHeight="1">
      <c r="BR540" s="72"/>
      <c r="BS540" s="72"/>
      <c r="BT540" s="72"/>
      <c r="BU540" s="72"/>
      <c r="BV540" s="72"/>
    </row>
    <row r="541" ht="15.75" customHeight="1">
      <c r="BR541" s="72"/>
      <c r="BS541" s="72"/>
      <c r="BT541" s="72"/>
      <c r="BU541" s="72"/>
      <c r="BV541" s="72"/>
    </row>
    <row r="542" ht="15.75" customHeight="1">
      <c r="BR542" s="72"/>
      <c r="BS542" s="72"/>
      <c r="BT542" s="72"/>
      <c r="BU542" s="72"/>
      <c r="BV542" s="72"/>
    </row>
    <row r="543" ht="15.75" customHeight="1">
      <c r="BR543" s="72"/>
      <c r="BS543" s="72"/>
      <c r="BT543" s="72"/>
      <c r="BU543" s="72"/>
      <c r="BV543" s="72"/>
    </row>
    <row r="544" ht="15.75" customHeight="1">
      <c r="BR544" s="72"/>
      <c r="BS544" s="72"/>
      <c r="BT544" s="72"/>
      <c r="BU544" s="72"/>
      <c r="BV544" s="72"/>
    </row>
    <row r="545" ht="15.75" customHeight="1">
      <c r="BR545" s="72"/>
      <c r="BS545" s="72"/>
      <c r="BT545" s="72"/>
      <c r="BU545" s="72"/>
      <c r="BV545" s="72"/>
    </row>
    <row r="546" ht="15.75" customHeight="1">
      <c r="BR546" s="72"/>
      <c r="BS546" s="72"/>
      <c r="BT546" s="72"/>
      <c r="BU546" s="72"/>
      <c r="BV546" s="72"/>
    </row>
    <row r="547" ht="15.75" customHeight="1">
      <c r="BR547" s="72"/>
      <c r="BS547" s="72"/>
      <c r="BT547" s="72"/>
      <c r="BU547" s="72"/>
      <c r="BV547" s="72"/>
    </row>
    <row r="548" ht="15.75" customHeight="1">
      <c r="BR548" s="72"/>
      <c r="BS548" s="72"/>
      <c r="BT548" s="72"/>
      <c r="BU548" s="72"/>
      <c r="BV548" s="72"/>
    </row>
    <row r="549" ht="15.75" customHeight="1">
      <c r="BR549" s="72"/>
      <c r="BS549" s="72"/>
      <c r="BT549" s="72"/>
      <c r="BU549" s="72"/>
      <c r="BV549" s="72"/>
    </row>
    <row r="550" ht="15.75" customHeight="1">
      <c r="BR550" s="72"/>
      <c r="BS550" s="72"/>
      <c r="BT550" s="72"/>
      <c r="BU550" s="72"/>
      <c r="BV550" s="72"/>
    </row>
    <row r="551" ht="15.75" customHeight="1">
      <c r="BR551" s="72"/>
      <c r="BS551" s="72"/>
      <c r="BT551" s="72"/>
      <c r="BU551" s="72"/>
      <c r="BV551" s="72"/>
    </row>
    <row r="552" ht="15.75" customHeight="1">
      <c r="BR552" s="72"/>
      <c r="BS552" s="72"/>
      <c r="BT552" s="72"/>
      <c r="BU552" s="72"/>
      <c r="BV552" s="72"/>
    </row>
    <row r="553" ht="15.75" customHeight="1">
      <c r="BR553" s="72"/>
      <c r="BS553" s="72"/>
      <c r="BT553" s="72"/>
      <c r="BU553" s="72"/>
      <c r="BV553" s="72"/>
    </row>
    <row r="554" ht="15.75" customHeight="1">
      <c r="BR554" s="72"/>
      <c r="BS554" s="72"/>
      <c r="BT554" s="72"/>
      <c r="BU554" s="72"/>
      <c r="BV554" s="72"/>
    </row>
    <row r="555" ht="15.75" customHeight="1">
      <c r="BR555" s="72"/>
      <c r="BS555" s="72"/>
      <c r="BT555" s="72"/>
      <c r="BU555" s="72"/>
      <c r="BV555" s="72"/>
    </row>
    <row r="556" ht="15.75" customHeight="1">
      <c r="BR556" s="72"/>
      <c r="BS556" s="72"/>
      <c r="BT556" s="72"/>
      <c r="BU556" s="72"/>
      <c r="BV556" s="72"/>
    </row>
    <row r="557" ht="15.75" customHeight="1">
      <c r="BR557" s="72"/>
      <c r="BS557" s="72"/>
      <c r="BT557" s="72"/>
      <c r="BU557" s="72"/>
      <c r="BV557" s="72"/>
    </row>
    <row r="558" ht="15.75" customHeight="1">
      <c r="BR558" s="72"/>
      <c r="BS558" s="72"/>
      <c r="BT558" s="72"/>
      <c r="BU558" s="72"/>
      <c r="BV558" s="72"/>
    </row>
    <row r="559" ht="15.75" customHeight="1">
      <c r="BR559" s="72"/>
      <c r="BS559" s="72"/>
      <c r="BT559" s="72"/>
      <c r="BU559" s="72"/>
      <c r="BV559" s="72"/>
    </row>
    <row r="560" ht="15.75" customHeight="1">
      <c r="BR560" s="72"/>
      <c r="BS560" s="72"/>
      <c r="BT560" s="72"/>
      <c r="BU560" s="72"/>
      <c r="BV560" s="72"/>
    </row>
    <row r="561" ht="15.75" customHeight="1">
      <c r="BR561" s="72"/>
      <c r="BS561" s="72"/>
      <c r="BT561" s="72"/>
      <c r="BU561" s="72"/>
      <c r="BV561" s="72"/>
    </row>
    <row r="562" ht="15.75" customHeight="1">
      <c r="BR562" s="72"/>
      <c r="BS562" s="72"/>
      <c r="BT562" s="72"/>
      <c r="BU562" s="72"/>
      <c r="BV562" s="72"/>
    </row>
    <row r="563" ht="15.75" customHeight="1">
      <c r="BR563" s="72"/>
      <c r="BS563" s="72"/>
      <c r="BT563" s="72"/>
      <c r="BU563" s="72"/>
      <c r="BV563" s="72"/>
    </row>
    <row r="564" ht="15.75" customHeight="1">
      <c r="BR564" s="72"/>
      <c r="BS564" s="72"/>
      <c r="BT564" s="72"/>
      <c r="BU564" s="72"/>
      <c r="BV564" s="72"/>
    </row>
    <row r="565" ht="15.75" customHeight="1">
      <c r="BR565" s="72"/>
      <c r="BS565" s="72"/>
      <c r="BT565" s="72"/>
      <c r="BU565" s="72"/>
      <c r="BV565" s="72"/>
    </row>
    <row r="566" ht="15.75" customHeight="1">
      <c r="BR566" s="72"/>
      <c r="BS566" s="72"/>
      <c r="BT566" s="72"/>
      <c r="BU566" s="72"/>
      <c r="BV566" s="72"/>
    </row>
    <row r="567" ht="15.75" customHeight="1">
      <c r="BR567" s="72"/>
      <c r="BS567" s="72"/>
      <c r="BT567" s="72"/>
      <c r="BU567" s="72"/>
      <c r="BV567" s="72"/>
    </row>
    <row r="568" ht="15.75" customHeight="1">
      <c r="BR568" s="72"/>
      <c r="BS568" s="72"/>
      <c r="BT568" s="72"/>
      <c r="BU568" s="72"/>
      <c r="BV568" s="72"/>
    </row>
    <row r="569" ht="15.75" customHeight="1">
      <c r="BR569" s="72"/>
      <c r="BS569" s="72"/>
      <c r="BT569" s="72"/>
      <c r="BU569" s="72"/>
      <c r="BV569" s="72"/>
    </row>
    <row r="570" ht="15.75" customHeight="1">
      <c r="BR570" s="72"/>
      <c r="BS570" s="72"/>
      <c r="BT570" s="72"/>
      <c r="BU570" s="72"/>
      <c r="BV570" s="72"/>
    </row>
    <row r="571" ht="15.75" customHeight="1">
      <c r="BR571" s="72"/>
      <c r="BS571" s="72"/>
      <c r="BT571" s="72"/>
      <c r="BU571" s="72"/>
      <c r="BV571" s="72"/>
    </row>
    <row r="572" ht="15.75" customHeight="1">
      <c r="BR572" s="72"/>
      <c r="BS572" s="72"/>
      <c r="BT572" s="72"/>
      <c r="BU572" s="72"/>
      <c r="BV572" s="72"/>
    </row>
    <row r="573" ht="15.75" customHeight="1">
      <c r="BR573" s="72"/>
      <c r="BS573" s="72"/>
      <c r="BT573" s="72"/>
      <c r="BU573" s="72"/>
      <c r="BV573" s="72"/>
    </row>
    <row r="574" ht="15.75" customHeight="1">
      <c r="BR574" s="72"/>
      <c r="BS574" s="72"/>
      <c r="BT574" s="72"/>
      <c r="BU574" s="72"/>
      <c r="BV574" s="72"/>
    </row>
    <row r="575" ht="15.75" customHeight="1">
      <c r="BR575" s="72"/>
      <c r="BS575" s="72"/>
      <c r="BT575" s="72"/>
      <c r="BU575" s="72"/>
      <c r="BV575" s="72"/>
    </row>
    <row r="576" ht="15.75" customHeight="1">
      <c r="BR576" s="72"/>
      <c r="BS576" s="72"/>
      <c r="BT576" s="72"/>
      <c r="BU576" s="72"/>
      <c r="BV576" s="72"/>
    </row>
    <row r="577" ht="15.75" customHeight="1">
      <c r="BR577" s="72"/>
      <c r="BS577" s="72"/>
      <c r="BT577" s="72"/>
      <c r="BU577" s="72"/>
      <c r="BV577" s="72"/>
    </row>
    <row r="578" ht="15.75" customHeight="1">
      <c r="BR578" s="72"/>
      <c r="BS578" s="72"/>
      <c r="BT578" s="72"/>
      <c r="BU578" s="72"/>
      <c r="BV578" s="72"/>
    </row>
    <row r="579" ht="15.75" customHeight="1">
      <c r="BR579" s="72"/>
      <c r="BS579" s="72"/>
      <c r="BT579" s="72"/>
      <c r="BU579" s="72"/>
      <c r="BV579" s="72"/>
    </row>
    <row r="580" ht="15.75" customHeight="1">
      <c r="BR580" s="72"/>
      <c r="BS580" s="72"/>
      <c r="BT580" s="72"/>
      <c r="BU580" s="72"/>
      <c r="BV580" s="72"/>
    </row>
    <row r="581" ht="15.75" customHeight="1">
      <c r="BR581" s="72"/>
      <c r="BS581" s="72"/>
      <c r="BT581" s="72"/>
      <c r="BU581" s="72"/>
      <c r="BV581" s="72"/>
    </row>
    <row r="582" ht="15.75" customHeight="1">
      <c r="BR582" s="72"/>
      <c r="BS582" s="72"/>
      <c r="BT582" s="72"/>
      <c r="BU582" s="72"/>
      <c r="BV582" s="72"/>
    </row>
    <row r="583" ht="15.75" customHeight="1">
      <c r="BR583" s="72"/>
      <c r="BS583" s="72"/>
      <c r="BT583" s="72"/>
      <c r="BU583" s="72"/>
      <c r="BV583" s="72"/>
    </row>
    <row r="584" ht="15.75" customHeight="1">
      <c r="BR584" s="72"/>
      <c r="BS584" s="72"/>
      <c r="BT584" s="72"/>
      <c r="BU584" s="72"/>
      <c r="BV584" s="72"/>
    </row>
    <row r="585" ht="15.75" customHeight="1">
      <c r="BR585" s="72"/>
      <c r="BS585" s="72"/>
      <c r="BT585" s="72"/>
      <c r="BU585" s="72"/>
      <c r="BV585" s="72"/>
    </row>
    <row r="586" ht="15.75" customHeight="1">
      <c r="BR586" s="72"/>
      <c r="BS586" s="72"/>
      <c r="BT586" s="72"/>
      <c r="BU586" s="72"/>
      <c r="BV586" s="72"/>
    </row>
    <row r="587" ht="15.75" customHeight="1">
      <c r="BR587" s="72"/>
      <c r="BS587" s="72"/>
      <c r="BT587" s="72"/>
      <c r="BU587" s="72"/>
      <c r="BV587" s="72"/>
    </row>
    <row r="588" ht="15.75" customHeight="1">
      <c r="BR588" s="72"/>
      <c r="BS588" s="72"/>
      <c r="BT588" s="72"/>
      <c r="BU588" s="72"/>
      <c r="BV588" s="72"/>
    </row>
    <row r="589" ht="15.75" customHeight="1">
      <c r="BR589" s="72"/>
      <c r="BS589" s="72"/>
      <c r="BT589" s="72"/>
      <c r="BU589" s="72"/>
      <c r="BV589" s="72"/>
    </row>
    <row r="590" ht="15.75" customHeight="1">
      <c r="BR590" s="72"/>
      <c r="BS590" s="72"/>
      <c r="BT590" s="72"/>
      <c r="BU590" s="72"/>
      <c r="BV590" s="72"/>
    </row>
    <row r="591" ht="15.75" customHeight="1">
      <c r="BR591" s="72"/>
      <c r="BS591" s="72"/>
      <c r="BT591" s="72"/>
      <c r="BU591" s="72"/>
      <c r="BV591" s="72"/>
    </row>
    <row r="592" ht="15.75" customHeight="1">
      <c r="BR592" s="72"/>
      <c r="BS592" s="72"/>
      <c r="BT592" s="72"/>
      <c r="BU592" s="72"/>
      <c r="BV592" s="72"/>
    </row>
    <row r="593" ht="15.75" customHeight="1">
      <c r="BR593" s="72"/>
      <c r="BS593" s="72"/>
      <c r="BT593" s="72"/>
      <c r="BU593" s="72"/>
      <c r="BV593" s="72"/>
    </row>
    <row r="594" ht="15.75" customHeight="1">
      <c r="BR594" s="72"/>
      <c r="BS594" s="72"/>
      <c r="BT594" s="72"/>
      <c r="BU594" s="72"/>
      <c r="BV594" s="72"/>
    </row>
    <row r="595" ht="15.75" customHeight="1">
      <c r="BR595" s="72"/>
      <c r="BS595" s="72"/>
      <c r="BT595" s="72"/>
      <c r="BU595" s="72"/>
      <c r="BV595" s="72"/>
    </row>
    <row r="596" ht="15.75" customHeight="1">
      <c r="BR596" s="72"/>
      <c r="BS596" s="72"/>
      <c r="BT596" s="72"/>
      <c r="BU596" s="72"/>
      <c r="BV596" s="72"/>
    </row>
    <row r="597" ht="15.75" customHeight="1">
      <c r="BR597" s="72"/>
      <c r="BS597" s="72"/>
      <c r="BT597" s="72"/>
      <c r="BU597" s="72"/>
      <c r="BV597" s="72"/>
    </row>
    <row r="598" ht="15.75" customHeight="1">
      <c r="BR598" s="72"/>
      <c r="BS598" s="72"/>
      <c r="BT598" s="72"/>
      <c r="BU598" s="72"/>
      <c r="BV598" s="72"/>
    </row>
    <row r="599" ht="15.75" customHeight="1">
      <c r="BR599" s="72"/>
      <c r="BS599" s="72"/>
      <c r="BT599" s="72"/>
      <c r="BU599" s="72"/>
      <c r="BV599" s="72"/>
    </row>
    <row r="600" ht="15.75" customHeight="1">
      <c r="BR600" s="72"/>
      <c r="BS600" s="72"/>
      <c r="BT600" s="72"/>
      <c r="BU600" s="72"/>
      <c r="BV600" s="72"/>
    </row>
    <row r="601" ht="15.75" customHeight="1">
      <c r="BR601" s="72"/>
      <c r="BS601" s="72"/>
      <c r="BT601" s="72"/>
      <c r="BU601" s="72"/>
      <c r="BV601" s="72"/>
    </row>
    <row r="602" ht="15.75" customHeight="1">
      <c r="BR602" s="72"/>
      <c r="BS602" s="72"/>
      <c r="BT602" s="72"/>
      <c r="BU602" s="72"/>
      <c r="BV602" s="72"/>
    </row>
    <row r="603" ht="15.75" customHeight="1">
      <c r="BR603" s="72"/>
      <c r="BS603" s="72"/>
      <c r="BT603" s="72"/>
      <c r="BU603" s="72"/>
      <c r="BV603" s="72"/>
    </row>
    <row r="604" ht="15.75" customHeight="1">
      <c r="BR604" s="72"/>
      <c r="BS604" s="72"/>
      <c r="BT604" s="72"/>
      <c r="BU604" s="72"/>
      <c r="BV604" s="72"/>
    </row>
    <row r="605" ht="15.75" customHeight="1">
      <c r="BR605" s="72"/>
      <c r="BS605" s="72"/>
      <c r="BT605" s="72"/>
      <c r="BU605" s="72"/>
      <c r="BV605" s="72"/>
    </row>
    <row r="606" ht="15.75" customHeight="1">
      <c r="BR606" s="72"/>
      <c r="BS606" s="72"/>
      <c r="BT606" s="72"/>
      <c r="BU606" s="72"/>
      <c r="BV606" s="72"/>
    </row>
    <row r="607" ht="15.75" customHeight="1">
      <c r="BR607" s="72"/>
      <c r="BS607" s="72"/>
      <c r="BT607" s="72"/>
      <c r="BU607" s="72"/>
      <c r="BV607" s="72"/>
    </row>
    <row r="608" ht="15.75" customHeight="1">
      <c r="BR608" s="72"/>
      <c r="BS608" s="72"/>
      <c r="BT608" s="72"/>
      <c r="BU608" s="72"/>
      <c r="BV608" s="72"/>
    </row>
    <row r="609" ht="15.75" customHeight="1">
      <c r="BR609" s="72"/>
      <c r="BS609" s="72"/>
      <c r="BT609" s="72"/>
      <c r="BU609" s="72"/>
      <c r="BV609" s="72"/>
    </row>
    <row r="610" ht="15.75" customHeight="1">
      <c r="BR610" s="72"/>
      <c r="BS610" s="72"/>
      <c r="BT610" s="72"/>
      <c r="BU610" s="72"/>
      <c r="BV610" s="72"/>
    </row>
    <row r="611" ht="15.75" customHeight="1">
      <c r="BR611" s="72"/>
      <c r="BS611" s="72"/>
      <c r="BT611" s="72"/>
      <c r="BU611" s="72"/>
      <c r="BV611" s="72"/>
    </row>
    <row r="612" ht="15.75" customHeight="1">
      <c r="BR612" s="72"/>
      <c r="BS612" s="72"/>
      <c r="BT612" s="72"/>
      <c r="BU612" s="72"/>
      <c r="BV612" s="72"/>
    </row>
    <row r="613" ht="15.75" customHeight="1">
      <c r="BR613" s="72"/>
      <c r="BS613" s="72"/>
      <c r="BT613" s="72"/>
      <c r="BU613" s="72"/>
      <c r="BV613" s="72"/>
    </row>
    <row r="614" ht="15.75" customHeight="1">
      <c r="BR614" s="72"/>
      <c r="BS614" s="72"/>
      <c r="BT614" s="72"/>
      <c r="BU614" s="72"/>
      <c r="BV614" s="72"/>
    </row>
    <row r="615" ht="15.75" customHeight="1">
      <c r="BR615" s="72"/>
      <c r="BS615" s="72"/>
      <c r="BT615" s="72"/>
      <c r="BU615" s="72"/>
      <c r="BV615" s="72"/>
    </row>
    <row r="616" ht="15.75" customHeight="1">
      <c r="BR616" s="72"/>
      <c r="BS616" s="72"/>
      <c r="BT616" s="72"/>
      <c r="BU616" s="72"/>
      <c r="BV616" s="72"/>
    </row>
    <row r="617" ht="15.75" customHeight="1">
      <c r="BR617" s="72"/>
      <c r="BS617" s="72"/>
      <c r="BT617" s="72"/>
      <c r="BU617" s="72"/>
      <c r="BV617" s="72"/>
    </row>
    <row r="618" ht="15.75" customHeight="1">
      <c r="BR618" s="72"/>
      <c r="BS618" s="72"/>
      <c r="BT618" s="72"/>
      <c r="BU618" s="72"/>
      <c r="BV618" s="72"/>
    </row>
    <row r="619" ht="15.75" customHeight="1">
      <c r="BR619" s="72"/>
      <c r="BS619" s="72"/>
      <c r="BT619" s="72"/>
      <c r="BU619" s="72"/>
      <c r="BV619" s="72"/>
    </row>
    <row r="620" ht="15.75" customHeight="1">
      <c r="BR620" s="72"/>
      <c r="BS620" s="72"/>
      <c r="BT620" s="72"/>
      <c r="BU620" s="72"/>
      <c r="BV620" s="72"/>
    </row>
    <row r="621" ht="15.75" customHeight="1">
      <c r="BR621" s="72"/>
      <c r="BS621" s="72"/>
      <c r="BT621" s="72"/>
      <c r="BU621" s="72"/>
      <c r="BV621" s="72"/>
    </row>
    <row r="622" ht="15.75" customHeight="1">
      <c r="BR622" s="72"/>
      <c r="BS622" s="72"/>
      <c r="BT622" s="72"/>
      <c r="BU622" s="72"/>
      <c r="BV622" s="72"/>
    </row>
    <row r="623" ht="15.75" customHeight="1">
      <c r="BR623" s="72"/>
      <c r="BS623" s="72"/>
      <c r="BT623" s="72"/>
      <c r="BU623" s="72"/>
      <c r="BV623" s="72"/>
    </row>
    <row r="624" ht="15.75" customHeight="1">
      <c r="BR624" s="72"/>
      <c r="BS624" s="72"/>
      <c r="BT624" s="72"/>
      <c r="BU624" s="72"/>
      <c r="BV624" s="72"/>
    </row>
    <row r="625" ht="15.75" customHeight="1">
      <c r="BR625" s="72"/>
      <c r="BS625" s="72"/>
      <c r="BT625" s="72"/>
      <c r="BU625" s="72"/>
      <c r="BV625" s="72"/>
    </row>
    <row r="626" ht="15.75" customHeight="1">
      <c r="BR626" s="72"/>
      <c r="BS626" s="72"/>
      <c r="BT626" s="72"/>
      <c r="BU626" s="72"/>
      <c r="BV626" s="72"/>
    </row>
    <row r="627" ht="15.75" customHeight="1">
      <c r="BR627" s="72"/>
      <c r="BS627" s="72"/>
      <c r="BT627" s="72"/>
      <c r="BU627" s="72"/>
      <c r="BV627" s="72"/>
    </row>
    <row r="628" ht="15.75" customHeight="1">
      <c r="BR628" s="72"/>
      <c r="BS628" s="72"/>
      <c r="BT628" s="72"/>
      <c r="BU628" s="72"/>
      <c r="BV628" s="72"/>
    </row>
    <row r="629" ht="15.75" customHeight="1">
      <c r="BR629" s="72"/>
      <c r="BS629" s="72"/>
      <c r="BT629" s="72"/>
      <c r="BU629" s="72"/>
      <c r="BV629" s="72"/>
    </row>
    <row r="630" ht="15.75" customHeight="1">
      <c r="BR630" s="72"/>
      <c r="BS630" s="72"/>
      <c r="BT630" s="72"/>
      <c r="BU630" s="72"/>
      <c r="BV630" s="72"/>
    </row>
    <row r="631" ht="15.75" customHeight="1">
      <c r="BR631" s="72"/>
      <c r="BS631" s="72"/>
      <c r="BT631" s="72"/>
      <c r="BU631" s="72"/>
      <c r="BV631" s="72"/>
    </row>
    <row r="632" ht="15.75" customHeight="1">
      <c r="BR632" s="72"/>
      <c r="BS632" s="72"/>
      <c r="BT632" s="72"/>
      <c r="BU632" s="72"/>
      <c r="BV632" s="72"/>
    </row>
    <row r="633" ht="15.75" customHeight="1">
      <c r="BR633" s="72"/>
      <c r="BS633" s="72"/>
      <c r="BT633" s="72"/>
      <c r="BU633" s="72"/>
      <c r="BV633" s="72"/>
    </row>
    <row r="634" ht="15.75" customHeight="1">
      <c r="BR634" s="72"/>
      <c r="BS634" s="72"/>
      <c r="BT634" s="72"/>
      <c r="BU634" s="72"/>
      <c r="BV634" s="72"/>
    </row>
    <row r="635" ht="15.75" customHeight="1">
      <c r="BR635" s="72"/>
      <c r="BS635" s="72"/>
      <c r="BT635" s="72"/>
      <c r="BU635" s="72"/>
      <c r="BV635" s="72"/>
    </row>
    <row r="636" ht="15.75" customHeight="1">
      <c r="BR636" s="72"/>
      <c r="BS636" s="72"/>
      <c r="BT636" s="72"/>
      <c r="BU636" s="72"/>
      <c r="BV636" s="72"/>
    </row>
    <row r="637" ht="15.75" customHeight="1">
      <c r="BR637" s="72"/>
      <c r="BS637" s="72"/>
      <c r="BT637" s="72"/>
      <c r="BU637" s="72"/>
      <c r="BV637" s="72"/>
    </row>
    <row r="638" ht="15.75" customHeight="1">
      <c r="BR638" s="72"/>
      <c r="BS638" s="72"/>
      <c r="BT638" s="72"/>
      <c r="BU638" s="72"/>
      <c r="BV638" s="72"/>
    </row>
    <row r="639" ht="15.75" customHeight="1">
      <c r="BR639" s="72"/>
      <c r="BS639" s="72"/>
      <c r="BT639" s="72"/>
      <c r="BU639" s="72"/>
      <c r="BV639" s="72"/>
    </row>
    <row r="640" ht="15.75" customHeight="1">
      <c r="BR640" s="72"/>
      <c r="BS640" s="72"/>
      <c r="BT640" s="72"/>
      <c r="BU640" s="72"/>
      <c r="BV640" s="72"/>
    </row>
    <row r="641" ht="15.75" customHeight="1">
      <c r="BR641" s="72"/>
      <c r="BS641" s="72"/>
      <c r="BT641" s="72"/>
      <c r="BU641" s="72"/>
      <c r="BV641" s="72"/>
    </row>
    <row r="642" ht="15.75" customHeight="1">
      <c r="BR642" s="72"/>
      <c r="BS642" s="72"/>
      <c r="BT642" s="72"/>
      <c r="BU642" s="72"/>
      <c r="BV642" s="72"/>
    </row>
    <row r="643" ht="15.75" customHeight="1">
      <c r="BR643" s="72"/>
      <c r="BS643" s="72"/>
      <c r="BT643" s="72"/>
      <c r="BU643" s="72"/>
      <c r="BV643" s="72"/>
    </row>
    <row r="644" ht="15.75" customHeight="1">
      <c r="BR644" s="72"/>
      <c r="BS644" s="72"/>
      <c r="BT644" s="72"/>
      <c r="BU644" s="72"/>
      <c r="BV644" s="72"/>
    </row>
    <row r="645" ht="15.75" customHeight="1">
      <c r="BR645" s="72"/>
      <c r="BS645" s="72"/>
      <c r="BT645" s="72"/>
      <c r="BU645" s="72"/>
      <c r="BV645" s="72"/>
    </row>
    <row r="646" ht="15.75" customHeight="1">
      <c r="BR646" s="72"/>
      <c r="BS646" s="72"/>
      <c r="BT646" s="72"/>
      <c r="BU646" s="72"/>
      <c r="BV646" s="72"/>
    </row>
    <row r="647" ht="15.75" customHeight="1">
      <c r="BR647" s="72"/>
      <c r="BS647" s="72"/>
      <c r="BT647" s="72"/>
      <c r="BU647" s="72"/>
      <c r="BV647" s="72"/>
    </row>
    <row r="648" ht="15.75" customHeight="1">
      <c r="BR648" s="72"/>
      <c r="BS648" s="72"/>
      <c r="BT648" s="72"/>
      <c r="BU648" s="72"/>
      <c r="BV648" s="72"/>
    </row>
    <row r="649" ht="15.75" customHeight="1">
      <c r="BR649" s="72"/>
      <c r="BS649" s="72"/>
      <c r="BT649" s="72"/>
      <c r="BU649" s="72"/>
      <c r="BV649" s="72"/>
    </row>
    <row r="650" ht="15.75" customHeight="1">
      <c r="BR650" s="72"/>
      <c r="BS650" s="72"/>
      <c r="BT650" s="72"/>
      <c r="BU650" s="72"/>
      <c r="BV650" s="72"/>
    </row>
    <row r="651" ht="15.75" customHeight="1">
      <c r="BR651" s="72"/>
      <c r="BS651" s="72"/>
      <c r="BT651" s="72"/>
      <c r="BU651" s="72"/>
      <c r="BV651" s="72"/>
    </row>
    <row r="652" ht="15.75" customHeight="1">
      <c r="BR652" s="72"/>
      <c r="BS652" s="72"/>
      <c r="BT652" s="72"/>
      <c r="BU652" s="72"/>
      <c r="BV652" s="72"/>
    </row>
    <row r="653" ht="15.75" customHeight="1">
      <c r="BR653" s="72"/>
      <c r="BS653" s="72"/>
      <c r="BT653" s="72"/>
      <c r="BU653" s="72"/>
      <c r="BV653" s="72"/>
    </row>
    <row r="654" ht="15.75" customHeight="1">
      <c r="BR654" s="72"/>
      <c r="BS654" s="72"/>
      <c r="BT654" s="72"/>
      <c r="BU654" s="72"/>
      <c r="BV654" s="72"/>
    </row>
    <row r="655" ht="15.75" customHeight="1">
      <c r="BR655" s="72"/>
      <c r="BS655" s="72"/>
      <c r="BT655" s="72"/>
      <c r="BU655" s="72"/>
      <c r="BV655" s="72"/>
    </row>
    <row r="656" ht="15.75" customHeight="1">
      <c r="BR656" s="72"/>
      <c r="BS656" s="72"/>
      <c r="BT656" s="72"/>
      <c r="BU656" s="72"/>
      <c r="BV656" s="72"/>
    </row>
    <row r="657" ht="15.75" customHeight="1">
      <c r="BR657" s="72"/>
      <c r="BS657" s="72"/>
      <c r="BT657" s="72"/>
      <c r="BU657" s="72"/>
      <c r="BV657" s="72"/>
    </row>
    <row r="658" ht="15.75" customHeight="1">
      <c r="BR658" s="72"/>
      <c r="BS658" s="72"/>
      <c r="BT658" s="72"/>
      <c r="BU658" s="72"/>
      <c r="BV658" s="72"/>
    </row>
    <row r="659" ht="15.75" customHeight="1">
      <c r="BR659" s="72"/>
      <c r="BS659" s="72"/>
      <c r="BT659" s="72"/>
      <c r="BU659" s="72"/>
      <c r="BV659" s="72"/>
    </row>
    <row r="660" ht="15.75" customHeight="1">
      <c r="BR660" s="72"/>
      <c r="BS660" s="72"/>
      <c r="BT660" s="72"/>
      <c r="BU660" s="72"/>
      <c r="BV660" s="72"/>
    </row>
    <row r="661" ht="15.75" customHeight="1">
      <c r="BR661" s="72"/>
      <c r="BS661" s="72"/>
      <c r="BT661" s="72"/>
      <c r="BU661" s="72"/>
      <c r="BV661" s="72"/>
    </row>
    <row r="662" ht="15.75" customHeight="1">
      <c r="BR662" s="72"/>
      <c r="BS662" s="72"/>
      <c r="BT662" s="72"/>
      <c r="BU662" s="72"/>
      <c r="BV662" s="72"/>
    </row>
    <row r="663" ht="15.75" customHeight="1">
      <c r="BR663" s="72"/>
      <c r="BS663" s="72"/>
      <c r="BT663" s="72"/>
      <c r="BU663" s="72"/>
      <c r="BV663" s="72"/>
    </row>
    <row r="664" ht="15.75" customHeight="1">
      <c r="BR664" s="72"/>
      <c r="BS664" s="72"/>
      <c r="BT664" s="72"/>
      <c r="BU664" s="72"/>
      <c r="BV664" s="72"/>
    </row>
    <row r="665" ht="15.75" customHeight="1">
      <c r="BR665" s="72"/>
      <c r="BS665" s="72"/>
      <c r="BT665" s="72"/>
      <c r="BU665" s="72"/>
      <c r="BV665" s="72"/>
    </row>
    <row r="666" ht="15.75" customHeight="1">
      <c r="BR666" s="72"/>
      <c r="BS666" s="72"/>
      <c r="BT666" s="72"/>
      <c r="BU666" s="72"/>
      <c r="BV666" s="72"/>
    </row>
    <row r="667" ht="15.75" customHeight="1">
      <c r="BR667" s="72"/>
      <c r="BS667" s="72"/>
      <c r="BT667" s="72"/>
      <c r="BU667" s="72"/>
      <c r="BV667" s="72"/>
    </row>
    <row r="668" ht="15.75" customHeight="1">
      <c r="BR668" s="72"/>
      <c r="BS668" s="72"/>
      <c r="BT668" s="72"/>
      <c r="BU668" s="72"/>
      <c r="BV668" s="72"/>
    </row>
    <row r="669" ht="15.75" customHeight="1">
      <c r="BR669" s="72"/>
      <c r="BS669" s="72"/>
      <c r="BT669" s="72"/>
      <c r="BU669" s="72"/>
      <c r="BV669" s="72"/>
    </row>
    <row r="670" ht="15.75" customHeight="1">
      <c r="BR670" s="72"/>
      <c r="BS670" s="72"/>
      <c r="BT670" s="72"/>
      <c r="BU670" s="72"/>
      <c r="BV670" s="72"/>
    </row>
    <row r="671" ht="15.75" customHeight="1">
      <c r="BR671" s="72"/>
      <c r="BS671" s="72"/>
      <c r="BT671" s="72"/>
      <c r="BU671" s="72"/>
      <c r="BV671" s="72"/>
    </row>
    <row r="672" ht="15.75" customHeight="1">
      <c r="BR672" s="72"/>
      <c r="BS672" s="72"/>
      <c r="BT672" s="72"/>
      <c r="BU672" s="72"/>
      <c r="BV672" s="72"/>
    </row>
    <row r="673" ht="15.75" customHeight="1">
      <c r="BR673" s="72"/>
      <c r="BS673" s="72"/>
      <c r="BT673" s="72"/>
      <c r="BU673" s="72"/>
      <c r="BV673" s="72"/>
    </row>
    <row r="674" ht="15.75" customHeight="1">
      <c r="BR674" s="72"/>
      <c r="BS674" s="72"/>
      <c r="BT674" s="72"/>
      <c r="BU674" s="72"/>
      <c r="BV674" s="72"/>
    </row>
    <row r="675" ht="15.75" customHeight="1">
      <c r="BR675" s="72"/>
      <c r="BS675" s="72"/>
      <c r="BT675" s="72"/>
      <c r="BU675" s="72"/>
      <c r="BV675" s="72"/>
    </row>
    <row r="676" ht="15.75" customHeight="1">
      <c r="BR676" s="72"/>
      <c r="BS676" s="72"/>
      <c r="BT676" s="72"/>
      <c r="BU676" s="72"/>
      <c r="BV676" s="72"/>
    </row>
    <row r="677" ht="15.75" customHeight="1">
      <c r="BR677" s="72"/>
      <c r="BS677" s="72"/>
      <c r="BT677" s="72"/>
      <c r="BU677" s="72"/>
      <c r="BV677" s="72"/>
    </row>
    <row r="678" ht="15.75" customHeight="1">
      <c r="BR678" s="72"/>
      <c r="BS678" s="72"/>
      <c r="BT678" s="72"/>
      <c r="BU678" s="72"/>
      <c r="BV678" s="72"/>
    </row>
    <row r="679" ht="15.75" customHeight="1">
      <c r="BR679" s="72"/>
      <c r="BS679" s="72"/>
      <c r="BT679" s="72"/>
      <c r="BU679" s="72"/>
      <c r="BV679" s="72"/>
    </row>
    <row r="680" ht="15.75" customHeight="1">
      <c r="BR680" s="72"/>
      <c r="BS680" s="72"/>
      <c r="BT680" s="72"/>
      <c r="BU680" s="72"/>
      <c r="BV680" s="72"/>
    </row>
    <row r="681" ht="15.75" customHeight="1">
      <c r="BR681" s="72"/>
      <c r="BS681" s="72"/>
      <c r="BT681" s="72"/>
      <c r="BU681" s="72"/>
      <c r="BV681" s="72"/>
    </row>
    <row r="682" ht="15.75" customHeight="1">
      <c r="BR682" s="72"/>
      <c r="BS682" s="72"/>
      <c r="BT682" s="72"/>
      <c r="BU682" s="72"/>
      <c r="BV682" s="72"/>
    </row>
    <row r="683" ht="15.75" customHeight="1">
      <c r="BR683" s="72"/>
      <c r="BS683" s="72"/>
      <c r="BT683" s="72"/>
      <c r="BU683" s="72"/>
      <c r="BV683" s="72"/>
    </row>
    <row r="684" ht="15.75" customHeight="1">
      <c r="BR684" s="72"/>
      <c r="BS684" s="72"/>
      <c r="BT684" s="72"/>
      <c r="BU684" s="72"/>
      <c r="BV684" s="72"/>
    </row>
    <row r="685" ht="15.75" customHeight="1">
      <c r="BR685" s="72"/>
      <c r="BS685" s="72"/>
      <c r="BT685" s="72"/>
      <c r="BU685" s="72"/>
      <c r="BV685" s="72"/>
    </row>
    <row r="686" ht="15.75" customHeight="1">
      <c r="BR686" s="72"/>
      <c r="BS686" s="72"/>
      <c r="BT686" s="72"/>
      <c r="BU686" s="72"/>
      <c r="BV686" s="72"/>
    </row>
    <row r="687" ht="15.75" customHeight="1">
      <c r="BR687" s="72"/>
      <c r="BS687" s="72"/>
      <c r="BT687" s="72"/>
      <c r="BU687" s="72"/>
      <c r="BV687" s="72"/>
    </row>
    <row r="688" ht="15.75" customHeight="1">
      <c r="BR688" s="72"/>
      <c r="BS688" s="72"/>
      <c r="BT688" s="72"/>
      <c r="BU688" s="72"/>
      <c r="BV688" s="72"/>
    </row>
    <row r="689" ht="15.75" customHeight="1">
      <c r="BR689" s="72"/>
      <c r="BS689" s="72"/>
      <c r="BT689" s="72"/>
      <c r="BU689" s="72"/>
      <c r="BV689" s="72"/>
    </row>
    <row r="690" ht="15.75" customHeight="1">
      <c r="BR690" s="72"/>
      <c r="BS690" s="72"/>
      <c r="BT690" s="72"/>
      <c r="BU690" s="72"/>
      <c r="BV690" s="72"/>
    </row>
    <row r="691" ht="15.75" customHeight="1">
      <c r="BR691" s="72"/>
      <c r="BS691" s="72"/>
      <c r="BT691" s="72"/>
      <c r="BU691" s="72"/>
      <c r="BV691" s="72"/>
    </row>
    <row r="692" ht="15.75" customHeight="1">
      <c r="BR692" s="72"/>
      <c r="BS692" s="72"/>
      <c r="BT692" s="72"/>
      <c r="BU692" s="72"/>
      <c r="BV692" s="72"/>
    </row>
    <row r="693" ht="15.75" customHeight="1">
      <c r="BR693" s="72"/>
      <c r="BS693" s="72"/>
      <c r="BT693" s="72"/>
      <c r="BU693" s="72"/>
      <c r="BV693" s="72"/>
    </row>
    <row r="694" ht="15.75" customHeight="1">
      <c r="BR694" s="72"/>
      <c r="BS694" s="72"/>
      <c r="BT694" s="72"/>
      <c r="BU694" s="72"/>
      <c r="BV694" s="72"/>
    </row>
    <row r="695" ht="15.75" customHeight="1">
      <c r="BR695" s="72"/>
      <c r="BS695" s="72"/>
      <c r="BT695" s="72"/>
      <c r="BU695" s="72"/>
      <c r="BV695" s="72"/>
    </row>
    <row r="696" ht="15.75" customHeight="1">
      <c r="BR696" s="72"/>
      <c r="BS696" s="72"/>
      <c r="BT696" s="72"/>
      <c r="BU696" s="72"/>
      <c r="BV696" s="72"/>
    </row>
    <row r="697" ht="15.75" customHeight="1">
      <c r="BR697" s="72"/>
      <c r="BS697" s="72"/>
      <c r="BT697" s="72"/>
      <c r="BU697" s="72"/>
      <c r="BV697" s="72"/>
    </row>
    <row r="698" ht="15.75" customHeight="1">
      <c r="BR698" s="72"/>
      <c r="BS698" s="72"/>
      <c r="BT698" s="72"/>
      <c r="BU698" s="72"/>
      <c r="BV698" s="72"/>
    </row>
    <row r="699" ht="15.75" customHeight="1">
      <c r="BR699" s="72"/>
      <c r="BS699" s="72"/>
      <c r="BT699" s="72"/>
      <c r="BU699" s="72"/>
      <c r="BV699" s="72"/>
    </row>
    <row r="700" ht="15.75" customHeight="1">
      <c r="BR700" s="72"/>
      <c r="BS700" s="72"/>
      <c r="BT700" s="72"/>
      <c r="BU700" s="72"/>
      <c r="BV700" s="72"/>
    </row>
    <row r="701" ht="15.75" customHeight="1">
      <c r="BR701" s="72"/>
      <c r="BS701" s="72"/>
      <c r="BT701" s="72"/>
      <c r="BU701" s="72"/>
      <c r="BV701" s="72"/>
    </row>
    <row r="702" ht="15.75" customHeight="1">
      <c r="BR702" s="72"/>
      <c r="BS702" s="72"/>
      <c r="BT702" s="72"/>
      <c r="BU702" s="72"/>
      <c r="BV702" s="72"/>
    </row>
    <row r="703" ht="15.75" customHeight="1">
      <c r="BR703" s="72"/>
      <c r="BS703" s="72"/>
      <c r="BT703" s="72"/>
      <c r="BU703" s="72"/>
      <c r="BV703" s="72"/>
    </row>
    <row r="704" ht="15.75" customHeight="1">
      <c r="BR704" s="72"/>
      <c r="BS704" s="72"/>
      <c r="BT704" s="72"/>
      <c r="BU704" s="72"/>
      <c r="BV704" s="72"/>
    </row>
    <row r="705" ht="15.75" customHeight="1">
      <c r="BR705" s="72"/>
      <c r="BS705" s="72"/>
      <c r="BT705" s="72"/>
      <c r="BU705" s="72"/>
      <c r="BV705" s="72"/>
    </row>
    <row r="706" ht="15.75" customHeight="1">
      <c r="BR706" s="72"/>
      <c r="BS706" s="72"/>
      <c r="BT706" s="72"/>
      <c r="BU706" s="72"/>
      <c r="BV706" s="72"/>
    </row>
    <row r="707" ht="15.75" customHeight="1">
      <c r="BR707" s="72"/>
      <c r="BS707" s="72"/>
      <c r="BT707" s="72"/>
      <c r="BU707" s="72"/>
      <c r="BV707" s="72"/>
    </row>
    <row r="708" ht="15.75" customHeight="1">
      <c r="BR708" s="72"/>
      <c r="BS708" s="72"/>
      <c r="BT708" s="72"/>
      <c r="BU708" s="72"/>
      <c r="BV708" s="72"/>
    </row>
    <row r="709" ht="15.75" customHeight="1">
      <c r="BR709" s="72"/>
      <c r="BS709" s="72"/>
      <c r="BT709" s="72"/>
      <c r="BU709" s="72"/>
      <c r="BV709" s="72"/>
    </row>
    <row r="710" ht="15.75" customHeight="1">
      <c r="BR710" s="72"/>
      <c r="BS710" s="72"/>
      <c r="BT710" s="72"/>
      <c r="BU710" s="72"/>
      <c r="BV710" s="72"/>
    </row>
    <row r="711" ht="15.75" customHeight="1">
      <c r="BR711" s="72"/>
      <c r="BS711" s="72"/>
      <c r="BT711" s="72"/>
      <c r="BU711" s="72"/>
      <c r="BV711" s="72"/>
    </row>
    <row r="712" ht="15.75" customHeight="1">
      <c r="BR712" s="72"/>
      <c r="BS712" s="72"/>
      <c r="BT712" s="72"/>
      <c r="BU712" s="72"/>
      <c r="BV712" s="72"/>
    </row>
    <row r="713" ht="15.75" customHeight="1">
      <c r="BR713" s="72"/>
      <c r="BS713" s="72"/>
      <c r="BT713" s="72"/>
      <c r="BU713" s="72"/>
      <c r="BV713" s="72"/>
    </row>
    <row r="714" ht="15.75" customHeight="1">
      <c r="BR714" s="72"/>
      <c r="BS714" s="72"/>
      <c r="BT714" s="72"/>
      <c r="BU714" s="72"/>
      <c r="BV714" s="72"/>
    </row>
    <row r="715" ht="15.75" customHeight="1">
      <c r="BR715" s="72"/>
      <c r="BS715" s="72"/>
      <c r="BT715" s="72"/>
      <c r="BU715" s="72"/>
      <c r="BV715" s="72"/>
    </row>
    <row r="716" ht="15.75" customHeight="1">
      <c r="BR716" s="72"/>
      <c r="BS716" s="72"/>
      <c r="BT716" s="72"/>
      <c r="BU716" s="72"/>
      <c r="BV716" s="72"/>
    </row>
    <row r="717" ht="15.75" customHeight="1">
      <c r="BR717" s="72"/>
      <c r="BS717" s="72"/>
      <c r="BT717" s="72"/>
      <c r="BU717" s="72"/>
      <c r="BV717" s="72"/>
    </row>
    <row r="718" ht="15.75" customHeight="1">
      <c r="BR718" s="72"/>
      <c r="BS718" s="72"/>
      <c r="BT718" s="72"/>
      <c r="BU718" s="72"/>
      <c r="BV718" s="72"/>
    </row>
    <row r="719" ht="15.75" customHeight="1">
      <c r="BR719" s="72"/>
      <c r="BS719" s="72"/>
      <c r="BT719" s="72"/>
      <c r="BU719" s="72"/>
      <c r="BV719" s="72"/>
    </row>
    <row r="720" ht="15.75" customHeight="1">
      <c r="BR720" s="72"/>
      <c r="BS720" s="72"/>
      <c r="BT720" s="72"/>
      <c r="BU720" s="72"/>
      <c r="BV720" s="72"/>
    </row>
    <row r="721" ht="15.75" customHeight="1">
      <c r="BR721" s="72"/>
      <c r="BS721" s="72"/>
      <c r="BT721" s="72"/>
      <c r="BU721" s="72"/>
      <c r="BV721" s="72"/>
    </row>
    <row r="722" ht="15.75" customHeight="1">
      <c r="BR722" s="72"/>
      <c r="BS722" s="72"/>
      <c r="BT722" s="72"/>
      <c r="BU722" s="72"/>
      <c r="BV722" s="72"/>
    </row>
    <row r="723" ht="15.75" customHeight="1">
      <c r="BR723" s="72"/>
      <c r="BS723" s="72"/>
      <c r="BT723" s="72"/>
      <c r="BU723" s="72"/>
      <c r="BV723" s="72"/>
    </row>
    <row r="724" ht="15.75" customHeight="1">
      <c r="BR724" s="72"/>
      <c r="BS724" s="72"/>
      <c r="BT724" s="72"/>
      <c r="BU724" s="72"/>
      <c r="BV724" s="72"/>
    </row>
    <row r="725" ht="15.75" customHeight="1">
      <c r="BR725" s="72"/>
      <c r="BS725" s="72"/>
      <c r="BT725" s="72"/>
      <c r="BU725" s="72"/>
      <c r="BV725" s="72"/>
    </row>
    <row r="726" ht="15.75" customHeight="1">
      <c r="BR726" s="72"/>
      <c r="BS726" s="72"/>
      <c r="BT726" s="72"/>
      <c r="BU726" s="72"/>
      <c r="BV726" s="72"/>
    </row>
    <row r="727" ht="15.75" customHeight="1">
      <c r="BR727" s="72"/>
      <c r="BS727" s="72"/>
      <c r="BT727" s="72"/>
      <c r="BU727" s="72"/>
      <c r="BV727" s="72"/>
    </row>
    <row r="728" ht="15.75" customHeight="1">
      <c r="BR728" s="72"/>
      <c r="BS728" s="72"/>
      <c r="BT728" s="72"/>
      <c r="BU728" s="72"/>
      <c r="BV728" s="72"/>
    </row>
    <row r="729" ht="15.75" customHeight="1">
      <c r="BR729" s="72"/>
      <c r="BS729" s="72"/>
      <c r="BT729" s="72"/>
      <c r="BU729" s="72"/>
      <c r="BV729" s="72"/>
    </row>
    <row r="730" ht="15.75" customHeight="1">
      <c r="BR730" s="72"/>
      <c r="BS730" s="72"/>
      <c r="BT730" s="72"/>
      <c r="BU730" s="72"/>
      <c r="BV730" s="72"/>
    </row>
    <row r="731" ht="15.75" customHeight="1">
      <c r="BR731" s="72"/>
      <c r="BS731" s="72"/>
      <c r="BT731" s="72"/>
      <c r="BU731" s="72"/>
      <c r="BV731" s="72"/>
    </row>
    <row r="732" ht="15.75" customHeight="1">
      <c r="BR732" s="72"/>
      <c r="BS732" s="72"/>
      <c r="BT732" s="72"/>
      <c r="BU732" s="72"/>
      <c r="BV732" s="72"/>
    </row>
    <row r="733" ht="15.75" customHeight="1">
      <c r="BR733" s="72"/>
      <c r="BS733" s="72"/>
      <c r="BT733" s="72"/>
      <c r="BU733" s="72"/>
      <c r="BV733" s="72"/>
    </row>
    <row r="734" ht="15.75" customHeight="1">
      <c r="BR734" s="72"/>
      <c r="BS734" s="72"/>
      <c r="BT734" s="72"/>
      <c r="BU734" s="72"/>
      <c r="BV734" s="72"/>
    </row>
    <row r="735" ht="15.75" customHeight="1">
      <c r="BR735" s="72"/>
      <c r="BS735" s="72"/>
      <c r="BT735" s="72"/>
      <c r="BU735" s="72"/>
      <c r="BV735" s="72"/>
    </row>
    <row r="736" ht="15.75" customHeight="1">
      <c r="BR736" s="72"/>
      <c r="BS736" s="72"/>
      <c r="BT736" s="72"/>
      <c r="BU736" s="72"/>
      <c r="BV736" s="72"/>
    </row>
    <row r="737" ht="15.75" customHeight="1">
      <c r="BR737" s="72"/>
      <c r="BS737" s="72"/>
      <c r="BT737" s="72"/>
      <c r="BU737" s="72"/>
      <c r="BV737" s="72"/>
    </row>
    <row r="738" ht="15.75" customHeight="1">
      <c r="BR738" s="72"/>
      <c r="BS738" s="72"/>
      <c r="BT738" s="72"/>
      <c r="BU738" s="72"/>
      <c r="BV738" s="72"/>
    </row>
    <row r="739" ht="15.75" customHeight="1">
      <c r="BR739" s="72"/>
      <c r="BS739" s="72"/>
      <c r="BT739" s="72"/>
      <c r="BU739" s="72"/>
      <c r="BV739" s="72"/>
    </row>
    <row r="740" ht="15.75" customHeight="1">
      <c r="BR740" s="72"/>
      <c r="BS740" s="72"/>
      <c r="BT740" s="72"/>
      <c r="BU740" s="72"/>
      <c r="BV740" s="72"/>
    </row>
    <row r="741" ht="15.75" customHeight="1">
      <c r="BR741" s="72"/>
      <c r="BS741" s="72"/>
      <c r="BT741" s="72"/>
      <c r="BU741" s="72"/>
      <c r="BV741" s="72"/>
    </row>
    <row r="742" ht="15.75" customHeight="1">
      <c r="BR742" s="72"/>
      <c r="BS742" s="72"/>
      <c r="BT742" s="72"/>
      <c r="BU742" s="72"/>
      <c r="BV742" s="72"/>
    </row>
    <row r="743" ht="15.75" customHeight="1">
      <c r="BR743" s="72"/>
      <c r="BS743" s="72"/>
      <c r="BT743" s="72"/>
      <c r="BU743" s="72"/>
      <c r="BV743" s="72"/>
    </row>
    <row r="744" ht="15.75" customHeight="1">
      <c r="BR744" s="72"/>
      <c r="BS744" s="72"/>
      <c r="BT744" s="72"/>
      <c r="BU744" s="72"/>
      <c r="BV744" s="72"/>
    </row>
    <row r="745" ht="15.75" customHeight="1">
      <c r="BR745" s="72"/>
      <c r="BS745" s="72"/>
      <c r="BT745" s="72"/>
      <c r="BU745" s="72"/>
      <c r="BV745" s="72"/>
    </row>
    <row r="746" ht="15.75" customHeight="1">
      <c r="BR746" s="72"/>
      <c r="BS746" s="72"/>
      <c r="BT746" s="72"/>
      <c r="BU746" s="72"/>
      <c r="BV746" s="72"/>
    </row>
    <row r="747" ht="15.75" customHeight="1">
      <c r="BR747" s="72"/>
      <c r="BS747" s="72"/>
      <c r="BT747" s="72"/>
      <c r="BU747" s="72"/>
      <c r="BV747" s="72"/>
    </row>
    <row r="748" ht="15.75" customHeight="1">
      <c r="BR748" s="72"/>
      <c r="BS748" s="72"/>
      <c r="BT748" s="72"/>
      <c r="BU748" s="72"/>
      <c r="BV748" s="72"/>
    </row>
    <row r="749" ht="15.75" customHeight="1">
      <c r="BR749" s="72"/>
      <c r="BS749" s="72"/>
      <c r="BT749" s="72"/>
      <c r="BU749" s="72"/>
      <c r="BV749" s="72"/>
    </row>
    <row r="750" ht="15.75" customHeight="1">
      <c r="BR750" s="72"/>
      <c r="BS750" s="72"/>
      <c r="BT750" s="72"/>
      <c r="BU750" s="72"/>
      <c r="BV750" s="72"/>
    </row>
    <row r="751" ht="15.75" customHeight="1">
      <c r="BR751" s="72"/>
      <c r="BS751" s="72"/>
      <c r="BT751" s="72"/>
      <c r="BU751" s="72"/>
      <c r="BV751" s="72"/>
    </row>
    <row r="752" ht="15.75" customHeight="1">
      <c r="BR752" s="72"/>
      <c r="BS752" s="72"/>
      <c r="BT752" s="72"/>
      <c r="BU752" s="72"/>
      <c r="BV752" s="72"/>
    </row>
    <row r="753" ht="15.75" customHeight="1">
      <c r="BR753" s="72"/>
      <c r="BS753" s="72"/>
      <c r="BT753" s="72"/>
      <c r="BU753" s="72"/>
      <c r="BV753" s="72"/>
    </row>
    <row r="754" ht="15.75" customHeight="1">
      <c r="BR754" s="72"/>
      <c r="BS754" s="72"/>
      <c r="BT754" s="72"/>
      <c r="BU754" s="72"/>
      <c r="BV754" s="72"/>
    </row>
    <row r="755" ht="15.75" customHeight="1">
      <c r="BR755" s="72"/>
      <c r="BS755" s="72"/>
      <c r="BT755" s="72"/>
      <c r="BU755" s="72"/>
      <c r="BV755" s="72"/>
    </row>
    <row r="756" ht="15.75" customHeight="1">
      <c r="BR756" s="72"/>
      <c r="BS756" s="72"/>
      <c r="BT756" s="72"/>
      <c r="BU756" s="72"/>
      <c r="BV756" s="72"/>
    </row>
    <row r="757" ht="15.75" customHeight="1">
      <c r="BR757" s="72"/>
      <c r="BS757" s="72"/>
      <c r="BT757" s="72"/>
      <c r="BU757" s="72"/>
      <c r="BV757" s="72"/>
    </row>
    <row r="758" ht="15.75" customHeight="1">
      <c r="BR758" s="72"/>
      <c r="BS758" s="72"/>
      <c r="BT758" s="72"/>
      <c r="BU758" s="72"/>
      <c r="BV758" s="72"/>
    </row>
    <row r="759" ht="15.75" customHeight="1">
      <c r="BR759" s="72"/>
      <c r="BS759" s="72"/>
      <c r="BT759" s="72"/>
      <c r="BU759" s="72"/>
      <c r="BV759" s="72"/>
    </row>
    <row r="760" ht="15.75" customHeight="1">
      <c r="BR760" s="72"/>
      <c r="BS760" s="72"/>
      <c r="BT760" s="72"/>
      <c r="BU760" s="72"/>
      <c r="BV760" s="72"/>
    </row>
    <row r="761" ht="15.75" customHeight="1">
      <c r="BR761" s="72"/>
      <c r="BS761" s="72"/>
      <c r="BT761" s="72"/>
      <c r="BU761" s="72"/>
      <c r="BV761" s="72"/>
    </row>
    <row r="762" ht="15.75" customHeight="1">
      <c r="BR762" s="72"/>
      <c r="BS762" s="72"/>
      <c r="BT762" s="72"/>
      <c r="BU762" s="72"/>
      <c r="BV762" s="72"/>
    </row>
    <row r="763" ht="15.75" customHeight="1">
      <c r="BR763" s="72"/>
      <c r="BS763" s="72"/>
      <c r="BT763" s="72"/>
      <c r="BU763" s="72"/>
      <c r="BV763" s="72"/>
    </row>
    <row r="764" ht="15.75" customHeight="1">
      <c r="BR764" s="72"/>
      <c r="BS764" s="72"/>
      <c r="BT764" s="72"/>
      <c r="BU764" s="72"/>
      <c r="BV764" s="72"/>
    </row>
    <row r="765" ht="15.75" customHeight="1">
      <c r="BR765" s="72"/>
      <c r="BS765" s="72"/>
      <c r="BT765" s="72"/>
      <c r="BU765" s="72"/>
      <c r="BV765" s="72"/>
    </row>
    <row r="766" ht="15.75" customHeight="1">
      <c r="BR766" s="72"/>
      <c r="BS766" s="72"/>
      <c r="BT766" s="72"/>
      <c r="BU766" s="72"/>
      <c r="BV766" s="72"/>
    </row>
    <row r="767" ht="15.75" customHeight="1">
      <c r="BR767" s="72"/>
      <c r="BS767" s="72"/>
      <c r="BT767" s="72"/>
      <c r="BU767" s="72"/>
      <c r="BV767" s="72"/>
    </row>
    <row r="768" ht="15.75" customHeight="1">
      <c r="BR768" s="72"/>
      <c r="BS768" s="72"/>
      <c r="BT768" s="72"/>
      <c r="BU768" s="72"/>
      <c r="BV768" s="72"/>
    </row>
    <row r="769" ht="15.75" customHeight="1">
      <c r="BR769" s="72"/>
      <c r="BS769" s="72"/>
      <c r="BT769" s="72"/>
      <c r="BU769" s="72"/>
      <c r="BV769" s="72"/>
    </row>
    <row r="770" ht="15.75" customHeight="1">
      <c r="BR770" s="72"/>
      <c r="BS770" s="72"/>
      <c r="BT770" s="72"/>
      <c r="BU770" s="72"/>
      <c r="BV770" s="72"/>
    </row>
    <row r="771" ht="15.75" customHeight="1">
      <c r="BR771" s="72"/>
      <c r="BS771" s="72"/>
      <c r="BT771" s="72"/>
      <c r="BU771" s="72"/>
      <c r="BV771" s="72"/>
    </row>
    <row r="772" ht="15.75" customHeight="1">
      <c r="BR772" s="72"/>
      <c r="BS772" s="72"/>
      <c r="BT772" s="72"/>
      <c r="BU772" s="72"/>
      <c r="BV772" s="72"/>
    </row>
    <row r="773" ht="15.75" customHeight="1">
      <c r="BR773" s="72"/>
      <c r="BS773" s="72"/>
      <c r="BT773" s="72"/>
      <c r="BU773" s="72"/>
      <c r="BV773" s="72"/>
    </row>
    <row r="774" ht="15.75" customHeight="1">
      <c r="BR774" s="72"/>
      <c r="BS774" s="72"/>
      <c r="BT774" s="72"/>
      <c r="BU774" s="72"/>
      <c r="BV774" s="72"/>
    </row>
    <row r="775" ht="15.75" customHeight="1">
      <c r="BR775" s="72"/>
      <c r="BS775" s="72"/>
      <c r="BT775" s="72"/>
      <c r="BU775" s="72"/>
      <c r="BV775" s="72"/>
    </row>
    <row r="776" ht="15.75" customHeight="1">
      <c r="BR776" s="72"/>
      <c r="BS776" s="72"/>
      <c r="BT776" s="72"/>
      <c r="BU776" s="72"/>
      <c r="BV776" s="72"/>
    </row>
    <row r="777" ht="15.75" customHeight="1">
      <c r="BR777" s="72"/>
      <c r="BS777" s="72"/>
      <c r="BT777" s="72"/>
      <c r="BU777" s="72"/>
      <c r="BV777" s="72"/>
    </row>
    <row r="778" ht="15.75" customHeight="1">
      <c r="BR778" s="72"/>
      <c r="BS778" s="72"/>
      <c r="BT778" s="72"/>
      <c r="BU778" s="72"/>
      <c r="BV778" s="72"/>
    </row>
    <row r="779" ht="15.75" customHeight="1">
      <c r="BR779" s="72"/>
      <c r="BS779" s="72"/>
      <c r="BT779" s="72"/>
      <c r="BU779" s="72"/>
      <c r="BV779" s="72"/>
    </row>
    <row r="780" ht="15.75" customHeight="1">
      <c r="BR780" s="72"/>
      <c r="BS780" s="72"/>
      <c r="BT780" s="72"/>
      <c r="BU780" s="72"/>
      <c r="BV780" s="72"/>
    </row>
    <row r="781" ht="15.75" customHeight="1">
      <c r="BR781" s="72"/>
      <c r="BS781" s="72"/>
      <c r="BT781" s="72"/>
      <c r="BU781" s="72"/>
      <c r="BV781" s="72"/>
    </row>
    <row r="782" ht="15.75" customHeight="1">
      <c r="BR782" s="72"/>
      <c r="BS782" s="72"/>
      <c r="BT782" s="72"/>
      <c r="BU782" s="72"/>
      <c r="BV782" s="72"/>
    </row>
    <row r="783" ht="15.75" customHeight="1">
      <c r="BR783" s="72"/>
      <c r="BS783" s="72"/>
      <c r="BT783" s="72"/>
      <c r="BU783" s="72"/>
      <c r="BV783" s="72"/>
    </row>
    <row r="784" ht="15.75" customHeight="1">
      <c r="BR784" s="72"/>
      <c r="BS784" s="72"/>
      <c r="BT784" s="72"/>
      <c r="BU784" s="72"/>
      <c r="BV784" s="72"/>
    </row>
    <row r="785" ht="15.75" customHeight="1">
      <c r="BR785" s="72"/>
      <c r="BS785" s="72"/>
      <c r="BT785" s="72"/>
      <c r="BU785" s="72"/>
      <c r="BV785" s="72"/>
    </row>
    <row r="786" ht="15.75" customHeight="1">
      <c r="BR786" s="72"/>
      <c r="BS786" s="72"/>
      <c r="BT786" s="72"/>
      <c r="BU786" s="72"/>
      <c r="BV786" s="72"/>
    </row>
    <row r="787" ht="15.75" customHeight="1">
      <c r="BR787" s="72"/>
      <c r="BS787" s="72"/>
      <c r="BT787" s="72"/>
      <c r="BU787" s="72"/>
      <c r="BV787" s="72"/>
    </row>
    <row r="788" ht="15.75" customHeight="1">
      <c r="BR788" s="72"/>
      <c r="BS788" s="72"/>
      <c r="BT788" s="72"/>
      <c r="BU788" s="72"/>
      <c r="BV788" s="72"/>
    </row>
    <row r="789" ht="15.75" customHeight="1">
      <c r="BR789" s="72"/>
      <c r="BS789" s="72"/>
      <c r="BT789" s="72"/>
      <c r="BU789" s="72"/>
      <c r="BV789" s="72"/>
    </row>
    <row r="790" ht="15.75" customHeight="1">
      <c r="BR790" s="72"/>
      <c r="BS790" s="72"/>
      <c r="BT790" s="72"/>
      <c r="BU790" s="72"/>
      <c r="BV790" s="72"/>
    </row>
    <row r="791" ht="15.75" customHeight="1">
      <c r="BR791" s="72"/>
      <c r="BS791" s="72"/>
      <c r="BT791" s="72"/>
      <c r="BU791" s="72"/>
      <c r="BV791" s="72"/>
    </row>
    <row r="792" ht="15.75" customHeight="1">
      <c r="BR792" s="72"/>
      <c r="BS792" s="72"/>
      <c r="BT792" s="72"/>
      <c r="BU792" s="72"/>
      <c r="BV792" s="72"/>
    </row>
    <row r="793" ht="15.75" customHeight="1">
      <c r="BR793" s="72"/>
      <c r="BS793" s="72"/>
      <c r="BT793" s="72"/>
      <c r="BU793" s="72"/>
      <c r="BV793" s="72"/>
    </row>
    <row r="794" ht="15.75" customHeight="1">
      <c r="BR794" s="72"/>
      <c r="BS794" s="72"/>
      <c r="BT794" s="72"/>
      <c r="BU794" s="72"/>
      <c r="BV794" s="72"/>
    </row>
    <row r="795" ht="15.75" customHeight="1">
      <c r="BR795" s="72"/>
      <c r="BS795" s="72"/>
      <c r="BT795" s="72"/>
      <c r="BU795" s="72"/>
      <c r="BV795" s="72"/>
    </row>
    <row r="796" ht="15.75" customHeight="1">
      <c r="BR796" s="72"/>
      <c r="BS796" s="72"/>
      <c r="BT796" s="72"/>
      <c r="BU796" s="72"/>
      <c r="BV796" s="72"/>
    </row>
    <row r="797" ht="15.75" customHeight="1">
      <c r="BR797" s="72"/>
      <c r="BS797" s="72"/>
      <c r="BT797" s="72"/>
      <c r="BU797" s="72"/>
      <c r="BV797" s="72"/>
    </row>
    <row r="798" ht="15.75" customHeight="1">
      <c r="BR798" s="72"/>
      <c r="BS798" s="72"/>
      <c r="BT798" s="72"/>
      <c r="BU798" s="72"/>
      <c r="BV798" s="72"/>
    </row>
    <row r="799" ht="15.75" customHeight="1">
      <c r="BR799" s="72"/>
      <c r="BS799" s="72"/>
      <c r="BT799" s="72"/>
      <c r="BU799" s="72"/>
      <c r="BV799" s="72"/>
    </row>
    <row r="800" ht="15.75" customHeight="1">
      <c r="BR800" s="72"/>
      <c r="BS800" s="72"/>
      <c r="BT800" s="72"/>
      <c r="BU800" s="72"/>
      <c r="BV800" s="72"/>
    </row>
    <row r="801" ht="15.75" customHeight="1">
      <c r="BR801" s="72"/>
      <c r="BS801" s="72"/>
      <c r="BT801" s="72"/>
      <c r="BU801" s="72"/>
      <c r="BV801" s="72"/>
    </row>
    <row r="802" ht="15.75" customHeight="1">
      <c r="BR802" s="72"/>
      <c r="BS802" s="72"/>
      <c r="BT802" s="72"/>
      <c r="BU802" s="72"/>
      <c r="BV802" s="72"/>
    </row>
    <row r="803" ht="15.75" customHeight="1">
      <c r="BR803" s="72"/>
      <c r="BS803" s="72"/>
      <c r="BT803" s="72"/>
      <c r="BU803" s="72"/>
      <c r="BV803" s="72"/>
    </row>
    <row r="804" ht="15.75" customHeight="1">
      <c r="BR804" s="72"/>
      <c r="BS804" s="72"/>
      <c r="BT804" s="72"/>
      <c r="BU804" s="72"/>
      <c r="BV804" s="72"/>
    </row>
    <row r="805" ht="15.75" customHeight="1">
      <c r="BR805" s="72"/>
      <c r="BS805" s="72"/>
      <c r="BT805" s="72"/>
      <c r="BU805" s="72"/>
      <c r="BV805" s="72"/>
    </row>
    <row r="806" ht="15.75" customHeight="1">
      <c r="BR806" s="72"/>
      <c r="BS806" s="72"/>
      <c r="BT806" s="72"/>
      <c r="BU806" s="72"/>
      <c r="BV806" s="72"/>
    </row>
    <row r="807" ht="15.75" customHeight="1">
      <c r="BR807" s="72"/>
      <c r="BS807" s="72"/>
      <c r="BT807" s="72"/>
      <c r="BU807" s="72"/>
      <c r="BV807" s="72"/>
    </row>
    <row r="808" ht="15.75" customHeight="1">
      <c r="BR808" s="72"/>
      <c r="BS808" s="72"/>
      <c r="BT808" s="72"/>
      <c r="BU808" s="72"/>
      <c r="BV808" s="72"/>
    </row>
    <row r="809" ht="15.75" customHeight="1">
      <c r="BR809" s="72"/>
      <c r="BS809" s="72"/>
      <c r="BT809" s="72"/>
      <c r="BU809" s="72"/>
      <c r="BV809" s="72"/>
    </row>
    <row r="810" ht="15.75" customHeight="1">
      <c r="BR810" s="72"/>
      <c r="BS810" s="72"/>
      <c r="BT810" s="72"/>
      <c r="BU810" s="72"/>
      <c r="BV810" s="72"/>
    </row>
    <row r="811" ht="15.75" customHeight="1">
      <c r="BR811" s="72"/>
      <c r="BS811" s="72"/>
      <c r="BT811" s="72"/>
      <c r="BU811" s="72"/>
      <c r="BV811" s="72"/>
    </row>
    <row r="812" ht="15.75" customHeight="1">
      <c r="BR812" s="72"/>
      <c r="BS812" s="72"/>
      <c r="BT812" s="72"/>
      <c r="BU812" s="72"/>
      <c r="BV812" s="72"/>
    </row>
    <row r="813" ht="15.75" customHeight="1">
      <c r="BR813" s="72"/>
      <c r="BS813" s="72"/>
      <c r="BT813" s="72"/>
      <c r="BU813" s="72"/>
      <c r="BV813" s="72"/>
    </row>
    <row r="814" ht="15.75" customHeight="1">
      <c r="BR814" s="72"/>
      <c r="BS814" s="72"/>
      <c r="BT814" s="72"/>
      <c r="BU814" s="72"/>
      <c r="BV814" s="72"/>
    </row>
    <row r="815" ht="15.75" customHeight="1">
      <c r="BR815" s="72"/>
      <c r="BS815" s="72"/>
      <c r="BT815" s="72"/>
      <c r="BU815" s="72"/>
      <c r="BV815" s="72"/>
    </row>
    <row r="816" ht="15.75" customHeight="1">
      <c r="BR816" s="72"/>
      <c r="BS816" s="72"/>
      <c r="BT816" s="72"/>
      <c r="BU816" s="72"/>
      <c r="BV816" s="72"/>
    </row>
    <row r="817" ht="15.75" customHeight="1">
      <c r="BR817" s="72"/>
      <c r="BS817" s="72"/>
      <c r="BT817" s="72"/>
      <c r="BU817" s="72"/>
      <c r="BV817" s="72"/>
    </row>
    <row r="818" ht="15.75" customHeight="1">
      <c r="BR818" s="72"/>
      <c r="BS818" s="72"/>
      <c r="BT818" s="72"/>
      <c r="BU818" s="72"/>
      <c r="BV818" s="72"/>
    </row>
    <row r="819" ht="15.75" customHeight="1">
      <c r="BR819" s="72"/>
      <c r="BS819" s="72"/>
      <c r="BT819" s="72"/>
      <c r="BU819" s="72"/>
      <c r="BV819" s="72"/>
    </row>
    <row r="820" ht="15.75" customHeight="1">
      <c r="BR820" s="72"/>
      <c r="BS820" s="72"/>
      <c r="BT820" s="72"/>
      <c r="BU820" s="72"/>
      <c r="BV820" s="72"/>
    </row>
    <row r="821" ht="15.75" customHeight="1">
      <c r="BR821" s="72"/>
      <c r="BS821" s="72"/>
      <c r="BT821" s="72"/>
      <c r="BU821" s="72"/>
      <c r="BV821" s="72"/>
    </row>
    <row r="822" ht="15.75" customHeight="1">
      <c r="BR822" s="72"/>
      <c r="BS822" s="72"/>
      <c r="BT822" s="72"/>
      <c r="BU822" s="72"/>
      <c r="BV822" s="72"/>
    </row>
    <row r="823" ht="15.75" customHeight="1">
      <c r="BR823" s="72"/>
      <c r="BS823" s="72"/>
      <c r="BT823" s="72"/>
      <c r="BU823" s="72"/>
      <c r="BV823" s="72"/>
    </row>
    <row r="824" ht="15.75" customHeight="1">
      <c r="BR824" s="72"/>
      <c r="BS824" s="72"/>
      <c r="BT824" s="72"/>
      <c r="BU824" s="72"/>
      <c r="BV824" s="72"/>
    </row>
    <row r="825" ht="15.75" customHeight="1">
      <c r="BR825" s="72"/>
      <c r="BS825" s="72"/>
      <c r="BT825" s="72"/>
      <c r="BU825" s="72"/>
      <c r="BV825" s="72"/>
    </row>
    <row r="826" ht="15.75" customHeight="1">
      <c r="BR826" s="72"/>
      <c r="BS826" s="72"/>
      <c r="BT826" s="72"/>
      <c r="BU826" s="72"/>
      <c r="BV826" s="72"/>
    </row>
    <row r="827" ht="15.75" customHeight="1">
      <c r="BR827" s="72"/>
      <c r="BS827" s="72"/>
      <c r="BT827" s="72"/>
      <c r="BU827" s="72"/>
      <c r="BV827" s="72"/>
    </row>
    <row r="828" ht="15.75" customHeight="1">
      <c r="BR828" s="72"/>
      <c r="BS828" s="72"/>
      <c r="BT828" s="72"/>
      <c r="BU828" s="72"/>
      <c r="BV828" s="72"/>
    </row>
    <row r="829" ht="15.75" customHeight="1">
      <c r="BR829" s="72"/>
      <c r="BS829" s="72"/>
      <c r="BT829" s="72"/>
      <c r="BU829" s="72"/>
      <c r="BV829" s="72"/>
    </row>
    <row r="830" ht="15.75" customHeight="1">
      <c r="BR830" s="72"/>
      <c r="BS830" s="72"/>
      <c r="BT830" s="72"/>
      <c r="BU830" s="72"/>
      <c r="BV830" s="72"/>
    </row>
    <row r="831" ht="15.75" customHeight="1">
      <c r="BR831" s="72"/>
      <c r="BS831" s="72"/>
      <c r="BT831" s="72"/>
      <c r="BU831" s="72"/>
      <c r="BV831" s="72"/>
    </row>
    <row r="832" ht="15.75" customHeight="1">
      <c r="BR832" s="72"/>
      <c r="BS832" s="72"/>
      <c r="BT832" s="72"/>
      <c r="BU832" s="72"/>
      <c r="BV832" s="72"/>
    </row>
    <row r="833" ht="15.75" customHeight="1">
      <c r="BR833" s="72"/>
      <c r="BS833" s="72"/>
      <c r="BT833" s="72"/>
      <c r="BU833" s="72"/>
      <c r="BV833" s="72"/>
    </row>
    <row r="834" ht="15.75" customHeight="1">
      <c r="BR834" s="72"/>
      <c r="BS834" s="72"/>
      <c r="BT834" s="72"/>
      <c r="BU834" s="72"/>
      <c r="BV834" s="72"/>
    </row>
    <row r="835" ht="15.75" customHeight="1">
      <c r="BR835" s="72"/>
      <c r="BS835" s="72"/>
      <c r="BT835" s="72"/>
      <c r="BU835" s="72"/>
      <c r="BV835" s="72"/>
    </row>
    <row r="836" ht="15.75" customHeight="1">
      <c r="BR836" s="72"/>
      <c r="BS836" s="72"/>
      <c r="BT836" s="72"/>
      <c r="BU836" s="72"/>
      <c r="BV836" s="72"/>
    </row>
    <row r="837" ht="15.75" customHeight="1">
      <c r="BR837" s="72"/>
      <c r="BS837" s="72"/>
      <c r="BT837" s="72"/>
      <c r="BU837" s="72"/>
      <c r="BV837" s="72"/>
    </row>
    <row r="838" ht="15.75" customHeight="1">
      <c r="BR838" s="72"/>
      <c r="BS838" s="72"/>
      <c r="BT838" s="72"/>
      <c r="BU838" s="72"/>
      <c r="BV838" s="72"/>
    </row>
    <row r="839" ht="15.75" customHeight="1">
      <c r="BR839" s="72"/>
      <c r="BS839" s="72"/>
      <c r="BT839" s="72"/>
      <c r="BU839" s="72"/>
      <c r="BV839" s="72"/>
    </row>
    <row r="840" ht="15.75" customHeight="1">
      <c r="BR840" s="72"/>
      <c r="BS840" s="72"/>
      <c r="BT840" s="72"/>
      <c r="BU840" s="72"/>
      <c r="BV840" s="72"/>
    </row>
    <row r="841" ht="15.75" customHeight="1">
      <c r="BR841" s="72"/>
      <c r="BS841" s="72"/>
      <c r="BT841" s="72"/>
      <c r="BU841" s="72"/>
      <c r="BV841" s="72"/>
    </row>
    <row r="842" ht="15.75" customHeight="1">
      <c r="BR842" s="72"/>
      <c r="BS842" s="72"/>
      <c r="BT842" s="72"/>
      <c r="BU842" s="72"/>
      <c r="BV842" s="72"/>
    </row>
    <row r="843" ht="15.75" customHeight="1">
      <c r="BR843" s="72"/>
      <c r="BS843" s="72"/>
      <c r="BT843" s="72"/>
      <c r="BU843" s="72"/>
      <c r="BV843" s="72"/>
    </row>
    <row r="844" ht="15.75" customHeight="1">
      <c r="BR844" s="72"/>
      <c r="BS844" s="72"/>
      <c r="BT844" s="72"/>
      <c r="BU844" s="72"/>
      <c r="BV844" s="72"/>
    </row>
    <row r="845" ht="15.75" customHeight="1">
      <c r="BR845" s="72"/>
      <c r="BS845" s="72"/>
      <c r="BT845" s="72"/>
      <c r="BU845" s="72"/>
      <c r="BV845" s="72"/>
    </row>
    <row r="846" ht="15.75" customHeight="1">
      <c r="BR846" s="72"/>
      <c r="BS846" s="72"/>
      <c r="BT846" s="72"/>
      <c r="BU846" s="72"/>
      <c r="BV846" s="72"/>
    </row>
    <row r="847" ht="15.75" customHeight="1">
      <c r="BR847" s="72"/>
      <c r="BS847" s="72"/>
      <c r="BT847" s="72"/>
      <c r="BU847" s="72"/>
      <c r="BV847" s="72"/>
    </row>
    <row r="848" ht="15.75" customHeight="1">
      <c r="BR848" s="72"/>
      <c r="BS848" s="72"/>
      <c r="BT848" s="72"/>
      <c r="BU848" s="72"/>
      <c r="BV848" s="72"/>
    </row>
    <row r="849" ht="15.75" customHeight="1">
      <c r="BR849" s="72"/>
      <c r="BS849" s="72"/>
      <c r="BT849" s="72"/>
      <c r="BU849" s="72"/>
      <c r="BV849" s="72"/>
    </row>
    <row r="850" ht="15.75" customHeight="1">
      <c r="BR850" s="72"/>
      <c r="BS850" s="72"/>
      <c r="BT850" s="72"/>
      <c r="BU850" s="72"/>
      <c r="BV850" s="72"/>
    </row>
    <row r="851" ht="15.75" customHeight="1">
      <c r="BR851" s="72"/>
      <c r="BS851" s="72"/>
      <c r="BT851" s="72"/>
      <c r="BU851" s="72"/>
      <c r="BV851" s="72"/>
    </row>
    <row r="852" ht="15.75" customHeight="1">
      <c r="BR852" s="72"/>
      <c r="BS852" s="72"/>
      <c r="BT852" s="72"/>
      <c r="BU852" s="72"/>
      <c r="BV852" s="72"/>
    </row>
    <row r="853" ht="15.75" customHeight="1">
      <c r="BR853" s="72"/>
      <c r="BS853" s="72"/>
      <c r="BT853" s="72"/>
      <c r="BU853" s="72"/>
      <c r="BV853" s="72"/>
    </row>
    <row r="854" ht="15.75" customHeight="1">
      <c r="BR854" s="72"/>
      <c r="BS854" s="72"/>
      <c r="BT854" s="72"/>
      <c r="BU854" s="72"/>
      <c r="BV854" s="72"/>
    </row>
    <row r="855" ht="15.75" customHeight="1">
      <c r="BR855" s="72"/>
      <c r="BS855" s="72"/>
      <c r="BT855" s="72"/>
      <c r="BU855" s="72"/>
      <c r="BV855" s="72"/>
    </row>
    <row r="856" ht="15.75" customHeight="1">
      <c r="BR856" s="72"/>
      <c r="BS856" s="72"/>
      <c r="BT856" s="72"/>
      <c r="BU856" s="72"/>
      <c r="BV856" s="72"/>
    </row>
    <row r="857" ht="15.75" customHeight="1">
      <c r="BR857" s="72"/>
      <c r="BS857" s="72"/>
      <c r="BT857" s="72"/>
      <c r="BU857" s="72"/>
      <c r="BV857" s="72"/>
    </row>
    <row r="858" ht="15.75" customHeight="1">
      <c r="BR858" s="72"/>
      <c r="BS858" s="72"/>
      <c r="BT858" s="72"/>
      <c r="BU858" s="72"/>
      <c r="BV858" s="72"/>
    </row>
    <row r="859" ht="15.75" customHeight="1">
      <c r="BR859" s="72"/>
      <c r="BS859" s="72"/>
      <c r="BT859" s="72"/>
      <c r="BU859" s="72"/>
      <c r="BV859" s="72"/>
    </row>
    <row r="860" ht="15.75" customHeight="1">
      <c r="BR860" s="72"/>
      <c r="BS860" s="72"/>
      <c r="BT860" s="72"/>
      <c r="BU860" s="72"/>
      <c r="BV860" s="72"/>
    </row>
    <row r="861" ht="15.75" customHeight="1">
      <c r="BR861" s="72"/>
      <c r="BS861" s="72"/>
      <c r="BT861" s="72"/>
      <c r="BU861" s="72"/>
      <c r="BV861" s="72"/>
    </row>
    <row r="862" ht="15.75" customHeight="1">
      <c r="BR862" s="72"/>
      <c r="BS862" s="72"/>
      <c r="BT862" s="72"/>
      <c r="BU862" s="72"/>
      <c r="BV862" s="72"/>
    </row>
    <row r="863" ht="15.75" customHeight="1">
      <c r="BR863" s="72"/>
      <c r="BS863" s="72"/>
      <c r="BT863" s="72"/>
      <c r="BU863" s="72"/>
      <c r="BV863" s="72"/>
    </row>
    <row r="864" ht="15.75" customHeight="1">
      <c r="BR864" s="72"/>
      <c r="BS864" s="72"/>
      <c r="BT864" s="72"/>
      <c r="BU864" s="72"/>
      <c r="BV864" s="72"/>
    </row>
    <row r="865" ht="15.75" customHeight="1">
      <c r="BR865" s="72"/>
      <c r="BS865" s="72"/>
      <c r="BT865" s="72"/>
      <c r="BU865" s="72"/>
      <c r="BV865" s="72"/>
    </row>
    <row r="866" ht="15.75" customHeight="1">
      <c r="BR866" s="72"/>
      <c r="BS866" s="72"/>
      <c r="BT866" s="72"/>
      <c r="BU866" s="72"/>
      <c r="BV866" s="72"/>
    </row>
    <row r="867" ht="15.75" customHeight="1">
      <c r="BR867" s="72"/>
      <c r="BS867" s="72"/>
      <c r="BT867" s="72"/>
      <c r="BU867" s="72"/>
      <c r="BV867" s="72"/>
    </row>
    <row r="868" ht="15.75" customHeight="1">
      <c r="BR868" s="72"/>
      <c r="BS868" s="72"/>
      <c r="BT868" s="72"/>
      <c r="BU868" s="72"/>
      <c r="BV868" s="72"/>
    </row>
    <row r="869" ht="15.75" customHeight="1">
      <c r="BR869" s="72"/>
      <c r="BS869" s="72"/>
      <c r="BT869" s="72"/>
      <c r="BU869" s="72"/>
      <c r="BV869" s="72"/>
    </row>
    <row r="870" ht="15.75" customHeight="1">
      <c r="BR870" s="72"/>
      <c r="BS870" s="72"/>
      <c r="BT870" s="72"/>
      <c r="BU870" s="72"/>
      <c r="BV870" s="72"/>
    </row>
    <row r="871" ht="15.75" customHeight="1">
      <c r="BR871" s="72"/>
      <c r="BS871" s="72"/>
      <c r="BT871" s="72"/>
      <c r="BU871" s="72"/>
      <c r="BV871" s="72"/>
    </row>
    <row r="872" ht="15.75" customHeight="1">
      <c r="BR872" s="72"/>
      <c r="BS872" s="72"/>
      <c r="BT872" s="72"/>
      <c r="BU872" s="72"/>
      <c r="BV872" s="72"/>
    </row>
    <row r="873" ht="15.75" customHeight="1">
      <c r="BR873" s="72"/>
      <c r="BS873" s="72"/>
      <c r="BT873" s="72"/>
      <c r="BU873" s="72"/>
      <c r="BV873" s="72"/>
    </row>
    <row r="874" ht="15.75" customHeight="1">
      <c r="BR874" s="72"/>
      <c r="BS874" s="72"/>
      <c r="BT874" s="72"/>
      <c r="BU874" s="72"/>
      <c r="BV874" s="72"/>
    </row>
    <row r="875" ht="15.75" customHeight="1">
      <c r="BR875" s="72"/>
      <c r="BS875" s="72"/>
      <c r="BT875" s="72"/>
      <c r="BU875" s="72"/>
      <c r="BV875" s="72"/>
    </row>
    <row r="876" ht="15.75" customHeight="1">
      <c r="BR876" s="72"/>
      <c r="BS876" s="72"/>
      <c r="BT876" s="72"/>
      <c r="BU876" s="72"/>
      <c r="BV876" s="72"/>
    </row>
    <row r="877" ht="15.75" customHeight="1">
      <c r="BR877" s="72"/>
      <c r="BS877" s="72"/>
      <c r="BT877" s="72"/>
      <c r="BU877" s="72"/>
      <c r="BV877" s="72"/>
    </row>
    <row r="878" ht="15.75" customHeight="1">
      <c r="BR878" s="72"/>
      <c r="BS878" s="72"/>
      <c r="BT878" s="72"/>
      <c r="BU878" s="72"/>
      <c r="BV878" s="72"/>
    </row>
    <row r="879" ht="15.75" customHeight="1">
      <c r="BR879" s="72"/>
      <c r="BS879" s="72"/>
      <c r="BT879" s="72"/>
      <c r="BU879" s="72"/>
      <c r="BV879" s="72"/>
    </row>
    <row r="880" ht="15.75" customHeight="1">
      <c r="BR880" s="72"/>
      <c r="BS880" s="72"/>
      <c r="BT880" s="72"/>
      <c r="BU880" s="72"/>
      <c r="BV880" s="72"/>
    </row>
    <row r="881" ht="15.75" customHeight="1">
      <c r="BR881" s="72"/>
      <c r="BS881" s="72"/>
      <c r="BT881" s="72"/>
      <c r="BU881" s="72"/>
      <c r="BV881" s="72"/>
    </row>
    <row r="882" ht="15.75" customHeight="1">
      <c r="BR882" s="72"/>
      <c r="BS882" s="72"/>
      <c r="BT882" s="72"/>
      <c r="BU882" s="72"/>
      <c r="BV882" s="72"/>
    </row>
    <row r="883" ht="15.75" customHeight="1">
      <c r="BR883" s="72"/>
      <c r="BS883" s="72"/>
      <c r="BT883" s="72"/>
      <c r="BU883" s="72"/>
      <c r="BV883" s="72"/>
    </row>
    <row r="884" ht="15.75" customHeight="1">
      <c r="BR884" s="72"/>
      <c r="BS884" s="72"/>
      <c r="BT884" s="72"/>
      <c r="BU884" s="72"/>
      <c r="BV884" s="72"/>
    </row>
    <row r="885" ht="15.75" customHeight="1">
      <c r="BR885" s="72"/>
      <c r="BS885" s="72"/>
      <c r="BT885" s="72"/>
      <c r="BU885" s="72"/>
      <c r="BV885" s="72"/>
    </row>
    <row r="886" ht="15.75" customHeight="1">
      <c r="BR886" s="72"/>
      <c r="BS886" s="72"/>
      <c r="BT886" s="72"/>
      <c r="BU886" s="72"/>
      <c r="BV886" s="72"/>
    </row>
    <row r="887" ht="15.75" customHeight="1">
      <c r="BR887" s="72"/>
      <c r="BS887" s="72"/>
      <c r="BT887" s="72"/>
      <c r="BU887" s="72"/>
      <c r="BV887" s="72"/>
    </row>
    <row r="888" ht="15.75" customHeight="1">
      <c r="BR888" s="72"/>
      <c r="BS888" s="72"/>
      <c r="BT888" s="72"/>
      <c r="BU888" s="72"/>
      <c r="BV888" s="72"/>
    </row>
    <row r="889" ht="15.75" customHeight="1">
      <c r="BR889" s="72"/>
      <c r="BS889" s="72"/>
      <c r="BT889" s="72"/>
      <c r="BU889" s="72"/>
      <c r="BV889" s="72"/>
    </row>
    <row r="890" ht="15.75" customHeight="1">
      <c r="BR890" s="72"/>
      <c r="BS890" s="72"/>
      <c r="BT890" s="72"/>
      <c r="BU890" s="72"/>
      <c r="BV890" s="72"/>
    </row>
    <row r="891" ht="15.75" customHeight="1">
      <c r="BR891" s="72"/>
      <c r="BS891" s="72"/>
      <c r="BT891" s="72"/>
      <c r="BU891" s="72"/>
      <c r="BV891" s="72"/>
    </row>
    <row r="892" ht="15.75" customHeight="1">
      <c r="BR892" s="72"/>
      <c r="BS892" s="72"/>
      <c r="BT892" s="72"/>
      <c r="BU892" s="72"/>
      <c r="BV892" s="72"/>
    </row>
    <row r="893" ht="15.75" customHeight="1">
      <c r="BR893" s="72"/>
      <c r="BS893" s="72"/>
      <c r="BT893" s="72"/>
      <c r="BU893" s="72"/>
      <c r="BV893" s="72"/>
    </row>
    <row r="894" ht="15.75" customHeight="1">
      <c r="BR894" s="72"/>
      <c r="BS894" s="72"/>
      <c r="BT894" s="72"/>
      <c r="BU894" s="72"/>
      <c r="BV894" s="72"/>
    </row>
    <row r="895" ht="15.75" customHeight="1">
      <c r="BR895" s="72"/>
      <c r="BS895" s="72"/>
      <c r="BT895" s="72"/>
      <c r="BU895" s="72"/>
      <c r="BV895" s="72"/>
    </row>
    <row r="896" ht="15.75" customHeight="1">
      <c r="BR896" s="72"/>
      <c r="BS896" s="72"/>
      <c r="BT896" s="72"/>
      <c r="BU896" s="72"/>
      <c r="BV896" s="72"/>
    </row>
    <row r="897" ht="15.75" customHeight="1">
      <c r="BR897" s="72"/>
      <c r="BS897" s="72"/>
      <c r="BT897" s="72"/>
      <c r="BU897" s="72"/>
      <c r="BV897" s="72"/>
    </row>
    <row r="898" ht="15.75" customHeight="1">
      <c r="BR898" s="72"/>
      <c r="BS898" s="72"/>
      <c r="BT898" s="72"/>
      <c r="BU898" s="72"/>
      <c r="BV898" s="72"/>
    </row>
    <row r="899" ht="15.75" customHeight="1">
      <c r="BR899" s="72"/>
      <c r="BS899" s="72"/>
      <c r="BT899" s="72"/>
      <c r="BU899" s="72"/>
      <c r="BV899" s="72"/>
    </row>
    <row r="900" ht="15.75" customHeight="1">
      <c r="BR900" s="72"/>
      <c r="BS900" s="72"/>
      <c r="BT900" s="72"/>
      <c r="BU900" s="72"/>
      <c r="BV900" s="72"/>
    </row>
    <row r="901" ht="15.75" customHeight="1">
      <c r="BR901" s="72"/>
      <c r="BS901" s="72"/>
      <c r="BT901" s="72"/>
      <c r="BU901" s="72"/>
      <c r="BV901" s="72"/>
    </row>
    <row r="902" ht="15.75" customHeight="1">
      <c r="BR902" s="72"/>
      <c r="BS902" s="72"/>
      <c r="BT902" s="72"/>
      <c r="BU902" s="72"/>
      <c r="BV902" s="72"/>
    </row>
    <row r="903" ht="15.75" customHeight="1">
      <c r="BR903" s="72"/>
      <c r="BS903" s="72"/>
      <c r="BT903" s="72"/>
      <c r="BU903" s="72"/>
      <c r="BV903" s="72"/>
    </row>
    <row r="904" ht="15.75" customHeight="1">
      <c r="BR904" s="72"/>
      <c r="BS904" s="72"/>
      <c r="BT904" s="72"/>
      <c r="BU904" s="72"/>
      <c r="BV904" s="72"/>
    </row>
    <row r="905" ht="15.75" customHeight="1">
      <c r="BR905" s="72"/>
      <c r="BS905" s="72"/>
      <c r="BT905" s="72"/>
      <c r="BU905" s="72"/>
      <c r="BV905" s="72"/>
    </row>
    <row r="906" ht="15.75" customHeight="1">
      <c r="BR906" s="72"/>
      <c r="BS906" s="72"/>
      <c r="BT906" s="72"/>
      <c r="BU906" s="72"/>
      <c r="BV906" s="72"/>
    </row>
    <row r="907" ht="15.75" customHeight="1">
      <c r="BR907" s="72"/>
      <c r="BS907" s="72"/>
      <c r="BT907" s="72"/>
      <c r="BU907" s="72"/>
      <c r="BV907" s="72"/>
    </row>
    <row r="908" ht="15.75" customHeight="1">
      <c r="BR908" s="72"/>
      <c r="BS908" s="72"/>
      <c r="BT908" s="72"/>
      <c r="BU908" s="72"/>
      <c r="BV908" s="72"/>
    </row>
    <row r="909" ht="15.75" customHeight="1">
      <c r="BR909" s="72"/>
      <c r="BS909" s="72"/>
      <c r="BT909" s="72"/>
      <c r="BU909" s="72"/>
      <c r="BV909" s="72"/>
    </row>
    <row r="910" ht="15.75" customHeight="1">
      <c r="BR910" s="72"/>
      <c r="BS910" s="72"/>
      <c r="BT910" s="72"/>
      <c r="BU910" s="72"/>
      <c r="BV910" s="72"/>
    </row>
    <row r="911" ht="15.75" customHeight="1">
      <c r="BR911" s="72"/>
      <c r="BS911" s="72"/>
      <c r="BT911" s="72"/>
      <c r="BU911" s="72"/>
      <c r="BV911" s="72"/>
    </row>
    <row r="912" ht="15.75" customHeight="1">
      <c r="BR912" s="72"/>
      <c r="BS912" s="72"/>
      <c r="BT912" s="72"/>
      <c r="BU912" s="72"/>
      <c r="BV912" s="72"/>
    </row>
    <row r="913" ht="15.75" customHeight="1">
      <c r="BR913" s="72"/>
      <c r="BS913" s="72"/>
      <c r="BT913" s="72"/>
      <c r="BU913" s="72"/>
      <c r="BV913" s="72"/>
    </row>
    <row r="914" ht="15.75" customHeight="1">
      <c r="BR914" s="72"/>
      <c r="BS914" s="72"/>
      <c r="BT914" s="72"/>
      <c r="BU914" s="72"/>
      <c r="BV914" s="72"/>
    </row>
    <row r="915" ht="15.75" customHeight="1">
      <c r="BR915" s="72"/>
      <c r="BS915" s="72"/>
      <c r="BT915" s="72"/>
      <c r="BU915" s="72"/>
      <c r="BV915" s="72"/>
    </row>
    <row r="916" ht="15.75" customHeight="1">
      <c r="BR916" s="72"/>
      <c r="BS916" s="72"/>
      <c r="BT916" s="72"/>
      <c r="BU916" s="72"/>
      <c r="BV916" s="72"/>
    </row>
    <row r="917" ht="15.75" customHeight="1">
      <c r="BR917" s="72"/>
      <c r="BS917" s="72"/>
      <c r="BT917" s="72"/>
      <c r="BU917" s="72"/>
      <c r="BV917" s="72"/>
    </row>
    <row r="918" ht="15.75" customHeight="1">
      <c r="BR918" s="72"/>
      <c r="BS918" s="72"/>
      <c r="BT918" s="72"/>
      <c r="BU918" s="72"/>
      <c r="BV918" s="72"/>
    </row>
    <row r="919" ht="15.75" customHeight="1">
      <c r="BR919" s="72"/>
      <c r="BS919" s="72"/>
      <c r="BT919" s="72"/>
      <c r="BU919" s="72"/>
      <c r="BV919" s="72"/>
    </row>
    <row r="920" ht="15.75" customHeight="1">
      <c r="BR920" s="72"/>
      <c r="BS920" s="72"/>
      <c r="BT920" s="72"/>
      <c r="BU920" s="72"/>
      <c r="BV920" s="72"/>
    </row>
    <row r="921" ht="15.75" customHeight="1">
      <c r="BR921" s="72"/>
      <c r="BS921" s="72"/>
      <c r="BT921" s="72"/>
      <c r="BU921" s="72"/>
      <c r="BV921" s="72"/>
    </row>
    <row r="922" ht="15.75" customHeight="1">
      <c r="BR922" s="72"/>
      <c r="BS922" s="72"/>
      <c r="BT922" s="72"/>
      <c r="BU922" s="72"/>
      <c r="BV922" s="72"/>
    </row>
    <row r="923" ht="15.75" customHeight="1">
      <c r="BR923" s="72"/>
      <c r="BS923" s="72"/>
      <c r="BT923" s="72"/>
      <c r="BU923" s="72"/>
      <c r="BV923" s="72"/>
    </row>
    <row r="924" ht="15.75" customHeight="1">
      <c r="BR924" s="72"/>
      <c r="BS924" s="72"/>
      <c r="BT924" s="72"/>
      <c r="BU924" s="72"/>
      <c r="BV924" s="72"/>
    </row>
    <row r="925" ht="15.75" customHeight="1">
      <c r="BR925" s="72"/>
      <c r="BS925" s="72"/>
      <c r="BT925" s="72"/>
      <c r="BU925" s="72"/>
      <c r="BV925" s="72"/>
    </row>
    <row r="926" ht="15.75" customHeight="1">
      <c r="BR926" s="72"/>
      <c r="BS926" s="72"/>
      <c r="BT926" s="72"/>
      <c r="BU926" s="72"/>
      <c r="BV926" s="72"/>
    </row>
    <row r="927" ht="15.75" customHeight="1">
      <c r="BR927" s="72"/>
      <c r="BS927" s="72"/>
      <c r="BT927" s="72"/>
      <c r="BU927" s="72"/>
      <c r="BV927" s="72"/>
    </row>
    <row r="928" ht="15.75" customHeight="1">
      <c r="BR928" s="72"/>
      <c r="BS928" s="72"/>
      <c r="BT928" s="72"/>
      <c r="BU928" s="72"/>
      <c r="BV928" s="72"/>
    </row>
    <row r="929" ht="15.75" customHeight="1">
      <c r="BR929" s="72"/>
      <c r="BS929" s="72"/>
      <c r="BT929" s="72"/>
      <c r="BU929" s="72"/>
      <c r="BV929" s="72"/>
    </row>
    <row r="930" ht="15.75" customHeight="1">
      <c r="BR930" s="72"/>
      <c r="BS930" s="72"/>
      <c r="BT930" s="72"/>
      <c r="BU930" s="72"/>
      <c r="BV930" s="72"/>
    </row>
    <row r="931" ht="15.75" customHeight="1">
      <c r="BR931" s="72"/>
      <c r="BS931" s="72"/>
      <c r="BT931" s="72"/>
      <c r="BU931" s="72"/>
      <c r="BV931" s="72"/>
    </row>
    <row r="932" ht="15.75" customHeight="1">
      <c r="BR932" s="72"/>
      <c r="BS932" s="72"/>
      <c r="BT932" s="72"/>
      <c r="BU932" s="72"/>
      <c r="BV932" s="72"/>
    </row>
    <row r="933" ht="15.75" customHeight="1">
      <c r="BR933" s="72"/>
      <c r="BS933" s="72"/>
      <c r="BT933" s="72"/>
      <c r="BU933" s="72"/>
      <c r="BV933" s="72"/>
    </row>
    <row r="934" ht="15.75" customHeight="1">
      <c r="BR934" s="72"/>
      <c r="BS934" s="72"/>
      <c r="BT934" s="72"/>
      <c r="BU934" s="72"/>
      <c r="BV934" s="72"/>
    </row>
    <row r="935" ht="15.75" customHeight="1">
      <c r="BR935" s="72"/>
      <c r="BS935" s="72"/>
      <c r="BT935" s="72"/>
      <c r="BU935" s="72"/>
      <c r="BV935" s="72"/>
    </row>
    <row r="936" ht="15.75" customHeight="1">
      <c r="BR936" s="72"/>
      <c r="BS936" s="72"/>
      <c r="BT936" s="72"/>
      <c r="BU936" s="72"/>
      <c r="BV936" s="72"/>
    </row>
    <row r="937" ht="15.75" customHeight="1">
      <c r="BR937" s="72"/>
      <c r="BS937" s="72"/>
      <c r="BT937" s="72"/>
      <c r="BU937" s="72"/>
      <c r="BV937" s="72"/>
    </row>
    <row r="938" ht="15.75" customHeight="1">
      <c r="BR938" s="72"/>
      <c r="BS938" s="72"/>
      <c r="BT938" s="72"/>
      <c r="BU938" s="72"/>
      <c r="BV938" s="72"/>
    </row>
    <row r="939" ht="15.75" customHeight="1">
      <c r="BR939" s="72"/>
      <c r="BS939" s="72"/>
      <c r="BT939" s="72"/>
      <c r="BU939" s="72"/>
      <c r="BV939" s="72"/>
    </row>
    <row r="940" ht="15.75" customHeight="1">
      <c r="BR940" s="72"/>
      <c r="BS940" s="72"/>
      <c r="BT940" s="72"/>
      <c r="BU940" s="72"/>
      <c r="BV940" s="72"/>
    </row>
    <row r="941" ht="15.75" customHeight="1">
      <c r="BR941" s="72"/>
      <c r="BS941" s="72"/>
      <c r="BT941" s="72"/>
      <c r="BU941" s="72"/>
      <c r="BV941" s="72"/>
    </row>
    <row r="942" ht="15.75" customHeight="1">
      <c r="BR942" s="72"/>
      <c r="BS942" s="72"/>
      <c r="BT942" s="72"/>
      <c r="BU942" s="72"/>
      <c r="BV942" s="72"/>
    </row>
    <row r="943" ht="15.75" customHeight="1">
      <c r="BR943" s="72"/>
      <c r="BS943" s="72"/>
      <c r="BT943" s="72"/>
      <c r="BU943" s="72"/>
      <c r="BV943" s="72"/>
    </row>
    <row r="944" ht="15.75" customHeight="1">
      <c r="BR944" s="72"/>
      <c r="BS944" s="72"/>
      <c r="BT944" s="72"/>
      <c r="BU944" s="72"/>
      <c r="BV944" s="72"/>
    </row>
    <row r="945" ht="15.75" customHeight="1">
      <c r="BR945" s="72"/>
      <c r="BS945" s="72"/>
      <c r="BT945" s="72"/>
      <c r="BU945" s="72"/>
      <c r="BV945" s="72"/>
    </row>
    <row r="946" ht="15.75" customHeight="1">
      <c r="BR946" s="72"/>
      <c r="BS946" s="72"/>
      <c r="BT946" s="72"/>
      <c r="BU946" s="72"/>
      <c r="BV946" s="72"/>
    </row>
    <row r="947" ht="15.75" customHeight="1">
      <c r="BR947" s="72"/>
      <c r="BS947" s="72"/>
      <c r="BT947" s="72"/>
      <c r="BU947" s="72"/>
      <c r="BV947" s="72"/>
    </row>
    <row r="948" ht="15.75" customHeight="1">
      <c r="BR948" s="72"/>
      <c r="BS948" s="72"/>
      <c r="BT948" s="72"/>
      <c r="BU948" s="72"/>
      <c r="BV948" s="72"/>
    </row>
    <row r="949" ht="15.75" customHeight="1">
      <c r="BR949" s="72"/>
      <c r="BS949" s="72"/>
      <c r="BT949" s="72"/>
      <c r="BU949" s="72"/>
      <c r="BV949" s="72"/>
    </row>
    <row r="950" ht="15.75" customHeight="1">
      <c r="BR950" s="72"/>
      <c r="BS950" s="72"/>
      <c r="BT950" s="72"/>
      <c r="BU950" s="72"/>
      <c r="BV950" s="72"/>
    </row>
    <row r="951" ht="15.75" customHeight="1">
      <c r="BR951" s="72"/>
      <c r="BS951" s="72"/>
      <c r="BT951" s="72"/>
      <c r="BU951" s="72"/>
      <c r="BV951" s="72"/>
    </row>
    <row r="952" ht="15.75" customHeight="1">
      <c r="BR952" s="72"/>
      <c r="BS952" s="72"/>
      <c r="BT952" s="72"/>
      <c r="BU952" s="72"/>
      <c r="BV952" s="72"/>
    </row>
    <row r="953" ht="15.75" customHeight="1">
      <c r="BR953" s="72"/>
      <c r="BS953" s="72"/>
      <c r="BT953" s="72"/>
      <c r="BU953" s="72"/>
      <c r="BV953" s="72"/>
    </row>
    <row r="954" ht="15.75" customHeight="1">
      <c r="BR954" s="72"/>
      <c r="BS954" s="72"/>
      <c r="BT954" s="72"/>
      <c r="BU954" s="72"/>
      <c r="BV954" s="72"/>
    </row>
    <row r="955" ht="15.75" customHeight="1">
      <c r="BR955" s="72"/>
      <c r="BS955" s="72"/>
      <c r="BT955" s="72"/>
      <c r="BU955" s="72"/>
      <c r="BV955" s="72"/>
    </row>
    <row r="956" ht="15.75" customHeight="1">
      <c r="BR956" s="72"/>
      <c r="BS956" s="72"/>
      <c r="BT956" s="72"/>
      <c r="BU956" s="72"/>
      <c r="BV956" s="72"/>
    </row>
    <row r="957" ht="15.75" customHeight="1">
      <c r="BR957" s="72"/>
      <c r="BS957" s="72"/>
      <c r="BT957" s="72"/>
      <c r="BU957" s="72"/>
      <c r="BV957" s="72"/>
    </row>
    <row r="958" ht="15.75" customHeight="1">
      <c r="BR958" s="72"/>
      <c r="BS958" s="72"/>
      <c r="BT958" s="72"/>
      <c r="BU958" s="72"/>
      <c r="BV958" s="72"/>
    </row>
    <row r="959" ht="15.75" customHeight="1">
      <c r="BR959" s="72"/>
      <c r="BS959" s="72"/>
      <c r="BT959" s="72"/>
      <c r="BU959" s="72"/>
      <c r="BV959" s="72"/>
    </row>
    <row r="960" ht="15.75" customHeight="1">
      <c r="BR960" s="72"/>
      <c r="BS960" s="72"/>
      <c r="BT960" s="72"/>
      <c r="BU960" s="72"/>
      <c r="BV960" s="72"/>
    </row>
    <row r="961" ht="15.75" customHeight="1">
      <c r="BR961" s="72"/>
      <c r="BS961" s="72"/>
      <c r="BT961" s="72"/>
      <c r="BU961" s="72"/>
      <c r="BV961" s="72"/>
    </row>
    <row r="962" ht="15.75" customHeight="1">
      <c r="BR962" s="72"/>
      <c r="BS962" s="72"/>
      <c r="BT962" s="72"/>
      <c r="BU962" s="72"/>
      <c r="BV962" s="72"/>
    </row>
    <row r="963" ht="15.75" customHeight="1">
      <c r="BR963" s="72"/>
      <c r="BS963" s="72"/>
      <c r="BT963" s="72"/>
      <c r="BU963" s="72"/>
      <c r="BV963" s="72"/>
    </row>
    <row r="964" ht="15.75" customHeight="1">
      <c r="BR964" s="72"/>
      <c r="BS964" s="72"/>
      <c r="BT964" s="72"/>
      <c r="BU964" s="72"/>
      <c r="BV964" s="72"/>
    </row>
    <row r="965" ht="15.75" customHeight="1">
      <c r="BR965" s="72"/>
      <c r="BS965" s="72"/>
      <c r="BT965" s="72"/>
      <c r="BU965" s="72"/>
      <c r="BV965" s="72"/>
    </row>
    <row r="966" ht="15.75" customHeight="1">
      <c r="BR966" s="72"/>
      <c r="BS966" s="72"/>
      <c r="BT966" s="72"/>
      <c r="BU966" s="72"/>
      <c r="BV966" s="72"/>
    </row>
    <row r="967" ht="15.75" customHeight="1">
      <c r="BR967" s="72"/>
      <c r="BS967" s="72"/>
      <c r="BT967" s="72"/>
      <c r="BU967" s="72"/>
      <c r="BV967" s="72"/>
    </row>
    <row r="968" ht="15.75" customHeight="1">
      <c r="BR968" s="72"/>
      <c r="BS968" s="72"/>
      <c r="BT968" s="72"/>
      <c r="BU968" s="72"/>
      <c r="BV968" s="72"/>
    </row>
    <row r="969" ht="15.75" customHeight="1">
      <c r="BR969" s="72"/>
      <c r="BS969" s="72"/>
      <c r="BT969" s="72"/>
      <c r="BU969" s="72"/>
      <c r="BV969" s="72"/>
    </row>
    <row r="970" ht="15.75" customHeight="1">
      <c r="BR970" s="72"/>
      <c r="BS970" s="72"/>
      <c r="BT970" s="72"/>
      <c r="BU970" s="72"/>
      <c r="BV970" s="72"/>
    </row>
    <row r="971" ht="15.75" customHeight="1">
      <c r="BR971" s="72"/>
      <c r="BS971" s="72"/>
      <c r="BT971" s="72"/>
      <c r="BU971" s="72"/>
      <c r="BV971" s="72"/>
    </row>
    <row r="972" ht="15.75" customHeight="1">
      <c r="BR972" s="72"/>
      <c r="BS972" s="72"/>
      <c r="BT972" s="72"/>
      <c r="BU972" s="72"/>
      <c r="BV972" s="72"/>
    </row>
    <row r="973" ht="15.75" customHeight="1">
      <c r="BR973" s="72"/>
      <c r="BS973" s="72"/>
      <c r="BT973" s="72"/>
      <c r="BU973" s="72"/>
      <c r="BV973" s="72"/>
    </row>
    <row r="974" ht="15.75" customHeight="1">
      <c r="BR974" s="72"/>
      <c r="BS974" s="72"/>
      <c r="BT974" s="72"/>
      <c r="BU974" s="72"/>
      <c r="BV974" s="72"/>
    </row>
    <row r="975" ht="15.75" customHeight="1">
      <c r="BR975" s="72"/>
      <c r="BS975" s="72"/>
      <c r="BT975" s="72"/>
      <c r="BU975" s="72"/>
      <c r="BV975" s="72"/>
    </row>
    <row r="976" ht="15.75" customHeight="1">
      <c r="BR976" s="72"/>
      <c r="BS976" s="72"/>
      <c r="BT976" s="72"/>
      <c r="BU976" s="72"/>
      <c r="BV976" s="72"/>
    </row>
    <row r="977" ht="15.75" customHeight="1">
      <c r="BR977" s="72"/>
      <c r="BS977" s="72"/>
      <c r="BT977" s="72"/>
      <c r="BU977" s="72"/>
      <c r="BV977" s="72"/>
    </row>
    <row r="978" ht="15.75" customHeight="1">
      <c r="BR978" s="72"/>
      <c r="BS978" s="72"/>
      <c r="BT978" s="72"/>
      <c r="BU978" s="72"/>
      <c r="BV978" s="72"/>
    </row>
    <row r="979" ht="15.75" customHeight="1">
      <c r="BR979" s="72"/>
      <c r="BS979" s="72"/>
      <c r="BT979" s="72"/>
      <c r="BU979" s="72"/>
      <c r="BV979" s="72"/>
    </row>
    <row r="980" ht="15.75" customHeight="1">
      <c r="BR980" s="72"/>
      <c r="BS980" s="72"/>
      <c r="BT980" s="72"/>
      <c r="BU980" s="72"/>
      <c r="BV980" s="72"/>
    </row>
    <row r="981" ht="15.75" customHeight="1">
      <c r="BR981" s="72"/>
      <c r="BS981" s="72"/>
      <c r="BT981" s="72"/>
      <c r="BU981" s="72"/>
      <c r="BV981" s="72"/>
    </row>
    <row r="982" ht="15.75" customHeight="1">
      <c r="BR982" s="72"/>
      <c r="BS982" s="72"/>
      <c r="BT982" s="72"/>
      <c r="BU982" s="72"/>
      <c r="BV982" s="72"/>
    </row>
    <row r="983" ht="15.75" customHeight="1">
      <c r="BR983" s="72"/>
      <c r="BS983" s="72"/>
      <c r="BT983" s="72"/>
      <c r="BU983" s="72"/>
      <c r="BV983" s="72"/>
    </row>
    <row r="984" ht="15.75" customHeight="1">
      <c r="BR984" s="72"/>
      <c r="BS984" s="72"/>
      <c r="BT984" s="72"/>
      <c r="BU984" s="72"/>
      <c r="BV984" s="72"/>
    </row>
    <row r="985" ht="15.75" customHeight="1">
      <c r="BR985" s="72"/>
      <c r="BS985" s="72"/>
      <c r="BT985" s="72"/>
      <c r="BU985" s="72"/>
      <c r="BV985" s="72"/>
    </row>
    <row r="986" ht="15.75" customHeight="1">
      <c r="BR986" s="72"/>
      <c r="BS986" s="72"/>
      <c r="BT986" s="72"/>
      <c r="BU986" s="72"/>
      <c r="BV986" s="72"/>
    </row>
    <row r="987" ht="15.75" customHeight="1">
      <c r="BR987" s="72"/>
      <c r="BS987" s="72"/>
      <c r="BT987" s="72"/>
      <c r="BU987" s="72"/>
      <c r="BV987" s="72"/>
    </row>
    <row r="988" ht="15.75" customHeight="1">
      <c r="BR988" s="72"/>
      <c r="BS988" s="72"/>
      <c r="BT988" s="72"/>
      <c r="BU988" s="72"/>
      <c r="BV988" s="72"/>
    </row>
    <row r="989" ht="15.75" customHeight="1">
      <c r="BR989" s="72"/>
      <c r="BS989" s="72"/>
      <c r="BT989" s="72"/>
      <c r="BU989" s="72"/>
      <c r="BV989" s="72"/>
    </row>
    <row r="990" ht="15.75" customHeight="1">
      <c r="BR990" s="72"/>
      <c r="BS990" s="72"/>
      <c r="BT990" s="72"/>
      <c r="BU990" s="72"/>
      <c r="BV990" s="72"/>
    </row>
    <row r="991" ht="15.75" customHeight="1">
      <c r="BR991" s="72"/>
      <c r="BS991" s="72"/>
      <c r="BT991" s="72"/>
      <c r="BU991" s="72"/>
      <c r="BV991" s="72"/>
    </row>
    <row r="992" ht="15.75" customHeight="1">
      <c r="BR992" s="72"/>
      <c r="BS992" s="72"/>
      <c r="BT992" s="72"/>
      <c r="BU992" s="72"/>
      <c r="BV992" s="72"/>
    </row>
    <row r="993" ht="15.75" customHeight="1">
      <c r="BR993" s="72"/>
      <c r="BS993" s="72"/>
      <c r="BT993" s="72"/>
      <c r="BU993" s="72"/>
      <c r="BV993" s="72"/>
    </row>
    <row r="994" ht="15.75" customHeight="1">
      <c r="BR994" s="72"/>
      <c r="BS994" s="72"/>
      <c r="BT994" s="72"/>
      <c r="BU994" s="72"/>
      <c r="BV994" s="72"/>
    </row>
    <row r="995" ht="15.75" customHeight="1">
      <c r="BR995" s="72"/>
      <c r="BS995" s="72"/>
      <c r="BT995" s="72"/>
      <c r="BU995" s="72"/>
      <c r="BV995" s="72"/>
    </row>
    <row r="996" ht="15.75" customHeight="1">
      <c r="BR996" s="72"/>
      <c r="BS996" s="72"/>
      <c r="BT996" s="72"/>
      <c r="BU996" s="72"/>
      <c r="BV996" s="72"/>
    </row>
    <row r="997" ht="15.75" customHeight="1">
      <c r="BR997" s="72"/>
      <c r="BS997" s="72"/>
      <c r="BT997" s="72"/>
      <c r="BU997" s="72"/>
      <c r="BV997" s="72"/>
    </row>
    <row r="998" ht="15.75" customHeight="1">
      <c r="BR998" s="72"/>
      <c r="BS998" s="72"/>
      <c r="BT998" s="72"/>
      <c r="BU998" s="72"/>
      <c r="BV998" s="72"/>
    </row>
    <row r="999" ht="15.75" customHeight="1">
      <c r="BR999" s="72"/>
      <c r="BS999" s="72"/>
      <c r="BT999" s="72"/>
      <c r="BU999" s="72"/>
      <c r="BV999" s="72"/>
    </row>
    <row r="1000" ht="15.75" customHeight="1">
      <c r="BR1000" s="72"/>
      <c r="BS1000" s="72"/>
      <c r="BT1000" s="72"/>
      <c r="BU1000" s="72"/>
      <c r="BV1000" s="72"/>
    </row>
  </sheetData>
  <mergeCells count="62">
    <mergeCell ref="BA9:BA10"/>
    <mergeCell ref="BB9:BB10"/>
    <mergeCell ref="BC9:BC10"/>
    <mergeCell ref="AO11:AO12"/>
    <mergeCell ref="AP11:AP12"/>
    <mergeCell ref="AQ11:AQ12"/>
    <mergeCell ref="AR11:AR12"/>
    <mergeCell ref="AS11:AS12"/>
    <mergeCell ref="AT11:AT12"/>
    <mergeCell ref="AW29:BC31"/>
    <mergeCell ref="AL34:AT36"/>
    <mergeCell ref="BA34:BA35"/>
    <mergeCell ref="BB34:BB35"/>
    <mergeCell ref="BC34:BC35"/>
    <mergeCell ref="T2:Z4"/>
    <mergeCell ref="AC2:AI4"/>
    <mergeCell ref="AL2:AT4"/>
    <mergeCell ref="AW2:BC4"/>
    <mergeCell ref="BF2:BL4"/>
    <mergeCell ref="BO2:BV4"/>
    <mergeCell ref="BY2:CF4"/>
    <mergeCell ref="BJ12:BJ13"/>
    <mergeCell ref="BK12:BK13"/>
    <mergeCell ref="BL12:BL13"/>
    <mergeCell ref="BR13:BR14"/>
    <mergeCell ref="BS13:BS14"/>
    <mergeCell ref="BT13:BT14"/>
    <mergeCell ref="BU13:BU14"/>
    <mergeCell ref="BI28:BJ28"/>
    <mergeCell ref="CE13:CE14"/>
    <mergeCell ref="CF13:CF14"/>
    <mergeCell ref="BV13:BV14"/>
    <mergeCell ref="BY13:BY14"/>
    <mergeCell ref="BZ13:BZ14"/>
    <mergeCell ref="CA13:CA14"/>
    <mergeCell ref="CB13:CB14"/>
    <mergeCell ref="CC13:CC14"/>
    <mergeCell ref="CD13:CD14"/>
    <mergeCell ref="B14:H20"/>
    <mergeCell ref="C23:G25"/>
    <mergeCell ref="T25:Z27"/>
    <mergeCell ref="C28:G32"/>
    <mergeCell ref="C33:G35"/>
    <mergeCell ref="K34:P35"/>
    <mergeCell ref="Q34:Q35"/>
    <mergeCell ref="K2:Q4"/>
    <mergeCell ref="E6:G7"/>
    <mergeCell ref="AG8:AG9"/>
    <mergeCell ref="AH8:AH9"/>
    <mergeCell ref="AI8:AI9"/>
    <mergeCell ref="K9:P10"/>
    <mergeCell ref="Q9:Q10"/>
    <mergeCell ref="C43:G43"/>
    <mergeCell ref="C44:G44"/>
    <mergeCell ref="C47:G47"/>
    <mergeCell ref="AO40:AO41"/>
    <mergeCell ref="AQ40:AQ41"/>
    <mergeCell ref="AS40:AS41"/>
    <mergeCell ref="C42:G42"/>
    <mergeCell ref="BA42:BA43"/>
    <mergeCell ref="BB42:BB43"/>
    <mergeCell ref="BC42:BC43"/>
  </mergeCells>
  <printOptions horizontalCentered="1" verticalCentered="1"/>
  <pageMargins bottom="0.0" footer="0.0" header="0.0" left="0.0" right="0.0" top="0.0"/>
  <pageSetup paperSize="9" orientation="portrait"/>
  <colBreaks count="8" manualBreakCount="8">
    <brk id="65" man="1"/>
    <brk id="18" man="1"/>
    <brk id="36" man="1"/>
    <brk id="56" man="1"/>
    <brk id="9" man="1"/>
    <brk id="75" man="1"/>
    <brk id="27" man="1"/>
    <brk id="47" man="1"/>
  </colBreaks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2016-07-10T11:43:10Z</dcterms:created>
  <dc:creator>INTERMARK BUSINESS</dc:creator>
</cp:coreProperties>
</file>